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KCOW00\Jobs1\76789\TO1\Planning\WorkTasks\Urban\GrantFunds\Phase2_Applications\SupportingApplicationMaterials\UG_CentralAveBikePedConversion_STP_Application\"/>
    </mc:Choice>
  </mc:AlternateContent>
  <xr:revisionPtr revIDLastSave="0" documentId="13_ncr:1_{A9D89143-6FDE-4C7D-9960-640D1B62D26B}" xr6:coauthVersionLast="45" xr6:coauthVersionMax="45" xr10:uidLastSave="{00000000-0000-0000-0000-000000000000}"/>
  <bookViews>
    <workbookView xWindow="28680" yWindow="-120" windowWidth="29040" windowHeight="15840" activeTab="2" xr2:uid="{A8682D59-E973-457B-AEA3-C0A262873AE3}"/>
  </bookViews>
  <sheets>
    <sheet name="Summary" sheetId="8" r:id="rId1"/>
    <sheet name="CentralAve_Viaduct" sheetId="7" r:id="rId2"/>
    <sheet name="ARM_Central_Trailhead" sheetId="6" r:id="rId3"/>
  </sheets>
  <externalReferences>
    <externalReference r:id="rId4"/>
  </externalReferences>
  <definedNames>
    <definedName name="_xlnm.Print_Area" localSheetId="2">ARM_Central_Trailhead!$B$1:$N$68</definedName>
    <definedName name="_xlnm.Print_Area" localSheetId="1">CentralAve_Viaduct!$B$1:$N$68</definedName>
    <definedName name="_xlnm.Print_Titles" localSheetId="2">ARM_Central_Trailhead!$1:$1</definedName>
    <definedName name="_xlnm.Print_Titles" localSheetId="1">CentralAve_Viaduct!$1:$1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8" l="1"/>
  <c r="D7" i="8"/>
  <c r="D6" i="8"/>
  <c r="D5" i="8"/>
  <c r="M55" i="7" l="1"/>
  <c r="N55" i="7" s="1"/>
  <c r="N59" i="7"/>
  <c r="M59" i="7"/>
  <c r="L59" i="7"/>
  <c r="D59" i="7"/>
  <c r="C59" i="7"/>
  <c r="B59" i="7"/>
  <c r="N58" i="7"/>
  <c r="M58" i="7"/>
  <c r="L58" i="7"/>
  <c r="D58" i="7"/>
  <c r="C58" i="7"/>
  <c r="B58" i="7"/>
  <c r="N57" i="7"/>
  <c r="M57" i="7"/>
  <c r="L57" i="7"/>
  <c r="D57" i="7"/>
  <c r="C57" i="7"/>
  <c r="B57" i="7"/>
  <c r="N56" i="7"/>
  <c r="M56" i="7"/>
  <c r="L56" i="7"/>
  <c r="D56" i="7"/>
  <c r="C56" i="7"/>
  <c r="B56" i="7"/>
  <c r="L55" i="7"/>
  <c r="D55" i="7"/>
  <c r="C55" i="7"/>
  <c r="B55" i="7"/>
  <c r="N54" i="7"/>
  <c r="M54" i="7"/>
  <c r="L54" i="7"/>
  <c r="D54" i="7"/>
  <c r="C54" i="7"/>
  <c r="B54" i="7"/>
  <c r="N53" i="7"/>
  <c r="M53" i="7"/>
  <c r="L53" i="7"/>
  <c r="D53" i="7"/>
  <c r="C53" i="7"/>
  <c r="B53" i="7"/>
  <c r="N52" i="7"/>
  <c r="M52" i="7"/>
  <c r="L52" i="7"/>
  <c r="D52" i="7"/>
  <c r="C52" i="7"/>
  <c r="B52" i="7"/>
  <c r="N51" i="7"/>
  <c r="M51" i="7"/>
  <c r="L51" i="7"/>
  <c r="D51" i="7"/>
  <c r="C51" i="7"/>
  <c r="B51" i="7"/>
  <c r="M50" i="7"/>
  <c r="N50" i="7" s="1"/>
  <c r="L50" i="7"/>
  <c r="D50" i="7"/>
  <c r="C50" i="7"/>
  <c r="B50" i="7"/>
  <c r="N49" i="7"/>
  <c r="M49" i="7"/>
  <c r="L49" i="7"/>
  <c r="D49" i="7"/>
  <c r="C49" i="7"/>
  <c r="B49" i="7"/>
  <c r="N48" i="7"/>
  <c r="M48" i="7"/>
  <c r="L48" i="7"/>
  <c r="D48" i="7"/>
  <c r="C48" i="7"/>
  <c r="B48" i="7"/>
  <c r="N47" i="7"/>
  <c r="M47" i="7"/>
  <c r="L47" i="7"/>
  <c r="D47" i="7"/>
  <c r="C47" i="7"/>
  <c r="B47" i="7"/>
  <c r="N46" i="7"/>
  <c r="M46" i="7"/>
  <c r="L46" i="7"/>
  <c r="D46" i="7"/>
  <c r="C46" i="7"/>
  <c r="B46" i="7"/>
  <c r="N45" i="7"/>
  <c r="M45" i="7"/>
  <c r="L45" i="7"/>
  <c r="D45" i="7"/>
  <c r="C45" i="7"/>
  <c r="B45" i="7"/>
  <c r="N44" i="7"/>
  <c r="M44" i="7"/>
  <c r="L44" i="7"/>
  <c r="D44" i="7"/>
  <c r="C44" i="7"/>
  <c r="B44" i="7"/>
  <c r="N43" i="7"/>
  <c r="M43" i="7"/>
  <c r="L43" i="7"/>
  <c r="D43" i="7"/>
  <c r="C43" i="7"/>
  <c r="B43" i="7"/>
  <c r="M42" i="7"/>
  <c r="L42" i="7"/>
  <c r="K42" i="7"/>
  <c r="D42" i="7"/>
  <c r="C42" i="7"/>
  <c r="B42" i="7"/>
  <c r="N41" i="7"/>
  <c r="M41" i="7"/>
  <c r="L41" i="7"/>
  <c r="D41" i="7"/>
  <c r="C41" i="7"/>
  <c r="B41" i="7"/>
  <c r="N40" i="7"/>
  <c r="M40" i="7"/>
  <c r="L40" i="7"/>
  <c r="D40" i="7"/>
  <c r="C40" i="7"/>
  <c r="B40" i="7"/>
  <c r="M39" i="7"/>
  <c r="N39" i="7" s="1"/>
  <c r="L39" i="7"/>
  <c r="D39" i="7"/>
  <c r="C39" i="7"/>
  <c r="B39" i="7"/>
  <c r="M38" i="7"/>
  <c r="N38" i="7" s="1"/>
  <c r="L38" i="7"/>
  <c r="D38" i="7"/>
  <c r="C38" i="7"/>
  <c r="B38" i="7"/>
  <c r="N37" i="7"/>
  <c r="M37" i="7"/>
  <c r="L37" i="7"/>
  <c r="D37" i="7"/>
  <c r="C37" i="7"/>
  <c r="B37" i="7"/>
  <c r="N36" i="7"/>
  <c r="M36" i="7"/>
  <c r="L36" i="7"/>
  <c r="D36" i="7"/>
  <c r="C36" i="7"/>
  <c r="B36" i="7"/>
  <c r="N35" i="7"/>
  <c r="M35" i="7"/>
  <c r="L35" i="7"/>
  <c r="D35" i="7"/>
  <c r="C35" i="7"/>
  <c r="B35" i="7"/>
  <c r="N34" i="7"/>
  <c r="M34" i="7"/>
  <c r="L34" i="7"/>
  <c r="D34" i="7"/>
  <c r="C34" i="7"/>
  <c r="B34" i="7"/>
  <c r="N33" i="7"/>
  <c r="M33" i="7"/>
  <c r="L33" i="7"/>
  <c r="D33" i="7"/>
  <c r="C33" i="7"/>
  <c r="B33" i="7"/>
  <c r="N32" i="7"/>
  <c r="M32" i="7"/>
  <c r="L32" i="7"/>
  <c r="D32" i="7"/>
  <c r="C32" i="7"/>
  <c r="B32" i="7"/>
  <c r="N31" i="7"/>
  <c r="M31" i="7"/>
  <c r="L31" i="7"/>
  <c r="D31" i="7"/>
  <c r="C31" i="7"/>
  <c r="B31" i="7"/>
  <c r="N30" i="7"/>
  <c r="M30" i="7"/>
  <c r="L30" i="7"/>
  <c r="D30" i="7"/>
  <c r="C30" i="7"/>
  <c r="B30" i="7"/>
  <c r="N29" i="7"/>
  <c r="M29" i="7"/>
  <c r="L29" i="7"/>
  <c r="D29" i="7"/>
  <c r="C29" i="7"/>
  <c r="B29" i="7"/>
  <c r="N28" i="7"/>
  <c r="M28" i="7"/>
  <c r="L28" i="7"/>
  <c r="D28" i="7"/>
  <c r="C28" i="7"/>
  <c r="B28" i="7"/>
  <c r="N27" i="7"/>
  <c r="M27" i="7"/>
  <c r="L27" i="7"/>
  <c r="D27" i="7"/>
  <c r="C27" i="7"/>
  <c r="B27" i="7"/>
  <c r="N26" i="7"/>
  <c r="M26" i="7"/>
  <c r="L26" i="7"/>
  <c r="D26" i="7"/>
  <c r="C26" i="7"/>
  <c r="B26" i="7"/>
  <c r="N25" i="7"/>
  <c r="M25" i="7"/>
  <c r="L25" i="7"/>
  <c r="D25" i="7"/>
  <c r="C25" i="7"/>
  <c r="B25" i="7"/>
  <c r="N24" i="7"/>
  <c r="M24" i="7"/>
  <c r="L24" i="7"/>
  <c r="D24" i="7"/>
  <c r="C24" i="7"/>
  <c r="B24" i="7"/>
  <c r="N23" i="7"/>
  <c r="M23" i="7"/>
  <c r="L23" i="7"/>
  <c r="D23" i="7"/>
  <c r="C23" i="7"/>
  <c r="B23" i="7"/>
  <c r="N22" i="7"/>
  <c r="M22" i="7"/>
  <c r="L22" i="7"/>
  <c r="D22" i="7"/>
  <c r="C22" i="7"/>
  <c r="B22" i="7"/>
  <c r="M21" i="7"/>
  <c r="L21" i="7"/>
  <c r="K21" i="7"/>
  <c r="D21" i="7"/>
  <c r="C21" i="7"/>
  <c r="B21" i="7"/>
  <c r="N20" i="7"/>
  <c r="M20" i="7"/>
  <c r="L20" i="7"/>
  <c r="D20" i="7"/>
  <c r="C20" i="7"/>
  <c r="B20" i="7"/>
  <c r="N19" i="7"/>
  <c r="M19" i="7"/>
  <c r="L19" i="7"/>
  <c r="D19" i="7"/>
  <c r="C19" i="7"/>
  <c r="B19" i="7"/>
  <c r="M18" i="7"/>
  <c r="N18" i="7" s="1"/>
  <c r="L18" i="7"/>
  <c r="D18" i="7"/>
  <c r="C18" i="7"/>
  <c r="B18" i="7"/>
  <c r="M17" i="7"/>
  <c r="N17" i="7" s="1"/>
  <c r="L17" i="7"/>
  <c r="D17" i="7"/>
  <c r="C17" i="7"/>
  <c r="B17" i="7"/>
  <c r="N16" i="7"/>
  <c r="M16" i="7"/>
  <c r="L16" i="7"/>
  <c r="D16" i="7"/>
  <c r="C16" i="7"/>
  <c r="B16" i="7"/>
  <c r="M15" i="7"/>
  <c r="L15" i="7"/>
  <c r="K15" i="7"/>
  <c r="D15" i="7"/>
  <c r="C15" i="7"/>
  <c r="B15" i="7"/>
  <c r="N14" i="7"/>
  <c r="M14" i="7"/>
  <c r="L14" i="7"/>
  <c r="D14" i="7"/>
  <c r="C14" i="7"/>
  <c r="B14" i="7"/>
  <c r="N13" i="7"/>
  <c r="M13" i="7"/>
  <c r="L13" i="7"/>
  <c r="D13" i="7"/>
  <c r="C13" i="7"/>
  <c r="B13" i="7"/>
  <c r="N12" i="7"/>
  <c r="M12" i="7"/>
  <c r="L12" i="7"/>
  <c r="D12" i="7"/>
  <c r="C12" i="7"/>
  <c r="B12" i="7"/>
  <c r="N11" i="7"/>
  <c r="M11" i="7"/>
  <c r="L11" i="7"/>
  <c r="D11" i="7"/>
  <c r="C11" i="7"/>
  <c r="B11" i="7"/>
  <c r="N10" i="7"/>
  <c r="M10" i="7"/>
  <c r="L10" i="7"/>
  <c r="D10" i="7"/>
  <c r="C10" i="7"/>
  <c r="B10" i="7"/>
  <c r="N9" i="7"/>
  <c r="M9" i="7"/>
  <c r="L9" i="7"/>
  <c r="D9" i="7"/>
  <c r="C9" i="7"/>
  <c r="B9" i="7"/>
  <c r="N8" i="7"/>
  <c r="M8" i="7"/>
  <c r="L8" i="7"/>
  <c r="D8" i="7"/>
  <c r="C8" i="7"/>
  <c r="B8" i="7"/>
  <c r="N7" i="7"/>
  <c r="M7" i="7"/>
  <c r="L7" i="7"/>
  <c r="D7" i="7"/>
  <c r="C7" i="7"/>
  <c r="B7" i="7"/>
  <c r="N6" i="7"/>
  <c r="M6" i="7"/>
  <c r="L6" i="7"/>
  <c r="D6" i="7"/>
  <c r="C6" i="7"/>
  <c r="B6" i="7"/>
  <c r="M5" i="7"/>
  <c r="N5" i="7" s="1"/>
  <c r="L5" i="7"/>
  <c r="D5" i="7"/>
  <c r="C5" i="7"/>
  <c r="B5" i="7"/>
  <c r="N4" i="7"/>
  <c r="M4" i="7"/>
  <c r="L4" i="7"/>
  <c r="D4" i="7"/>
  <c r="C4" i="7"/>
  <c r="B4" i="7"/>
  <c r="N3" i="7"/>
  <c r="M3" i="7"/>
  <c r="L3" i="7"/>
  <c r="D3" i="7"/>
  <c r="C3" i="7"/>
  <c r="B3" i="7"/>
  <c r="M2" i="7"/>
  <c r="N2" i="7" s="1"/>
  <c r="L2" i="7"/>
  <c r="D2" i="7"/>
  <c r="C2" i="7"/>
  <c r="B2" i="7"/>
  <c r="N59" i="6"/>
  <c r="M59" i="6"/>
  <c r="L59" i="6"/>
  <c r="D59" i="6"/>
  <c r="C59" i="6"/>
  <c r="B59" i="6"/>
  <c r="N58" i="6"/>
  <c r="M58" i="6"/>
  <c r="L58" i="6"/>
  <c r="D58" i="6"/>
  <c r="C58" i="6"/>
  <c r="B58" i="6"/>
  <c r="N57" i="6"/>
  <c r="M57" i="6"/>
  <c r="L57" i="6"/>
  <c r="D57" i="6"/>
  <c r="C57" i="6"/>
  <c r="B57" i="6"/>
  <c r="M56" i="6"/>
  <c r="N56" i="6" s="1"/>
  <c r="L56" i="6"/>
  <c r="D56" i="6"/>
  <c r="C56" i="6"/>
  <c r="B56" i="6"/>
  <c r="N55" i="6"/>
  <c r="M55" i="6"/>
  <c r="L55" i="6"/>
  <c r="D55" i="6"/>
  <c r="C55" i="6"/>
  <c r="B55" i="6"/>
  <c r="N54" i="6"/>
  <c r="M54" i="6"/>
  <c r="L54" i="6"/>
  <c r="D54" i="6"/>
  <c r="C54" i="6"/>
  <c r="B54" i="6"/>
  <c r="N53" i="6"/>
  <c r="M53" i="6"/>
  <c r="L53" i="6"/>
  <c r="D53" i="6"/>
  <c r="C53" i="6"/>
  <c r="B53" i="6"/>
  <c r="N52" i="6"/>
  <c r="M52" i="6"/>
  <c r="L52" i="6"/>
  <c r="D52" i="6"/>
  <c r="C52" i="6"/>
  <c r="B52" i="6"/>
  <c r="N51" i="6"/>
  <c r="M51" i="6"/>
  <c r="L51" i="6"/>
  <c r="D51" i="6"/>
  <c r="C51" i="6"/>
  <c r="B51" i="6"/>
  <c r="N50" i="6"/>
  <c r="M50" i="6"/>
  <c r="L50" i="6"/>
  <c r="D50" i="6"/>
  <c r="C50" i="6"/>
  <c r="B50" i="6"/>
  <c r="M49" i="6"/>
  <c r="N49" i="6" s="1"/>
  <c r="L49" i="6"/>
  <c r="D49" i="6"/>
  <c r="C49" i="6"/>
  <c r="B49" i="6"/>
  <c r="N48" i="6"/>
  <c r="M48" i="6"/>
  <c r="L48" i="6"/>
  <c r="D48" i="6"/>
  <c r="C48" i="6"/>
  <c r="B48" i="6"/>
  <c r="N47" i="6"/>
  <c r="M47" i="6"/>
  <c r="L47" i="6"/>
  <c r="D47" i="6"/>
  <c r="C47" i="6"/>
  <c r="B47" i="6"/>
  <c r="N46" i="6"/>
  <c r="M46" i="6"/>
  <c r="L46" i="6"/>
  <c r="D46" i="6"/>
  <c r="C46" i="6"/>
  <c r="B46" i="6"/>
  <c r="N45" i="6"/>
  <c r="M45" i="6"/>
  <c r="L45" i="6"/>
  <c r="D45" i="6"/>
  <c r="C45" i="6"/>
  <c r="B45" i="6"/>
  <c r="N44" i="6"/>
  <c r="M44" i="6"/>
  <c r="L44" i="6"/>
  <c r="D44" i="6"/>
  <c r="C44" i="6"/>
  <c r="B44" i="6"/>
  <c r="N43" i="6"/>
  <c r="M43" i="6"/>
  <c r="L43" i="6"/>
  <c r="D43" i="6"/>
  <c r="C43" i="6"/>
  <c r="B43" i="6"/>
  <c r="M42" i="6"/>
  <c r="N42" i="6" s="1"/>
  <c r="L42" i="6"/>
  <c r="D42" i="6"/>
  <c r="C42" i="6"/>
  <c r="B42" i="6"/>
  <c r="N41" i="6"/>
  <c r="M41" i="6"/>
  <c r="L41" i="6"/>
  <c r="D41" i="6"/>
  <c r="C41" i="6"/>
  <c r="B41" i="6"/>
  <c r="N40" i="6"/>
  <c r="M40" i="6"/>
  <c r="L40" i="6"/>
  <c r="D40" i="6"/>
  <c r="C40" i="6"/>
  <c r="B40" i="6"/>
  <c r="M39" i="6"/>
  <c r="N39" i="6" s="1"/>
  <c r="L39" i="6"/>
  <c r="D39" i="6"/>
  <c r="C39" i="6"/>
  <c r="B39" i="6"/>
  <c r="M38" i="6"/>
  <c r="N38" i="6" s="1"/>
  <c r="L38" i="6"/>
  <c r="D38" i="6"/>
  <c r="C38" i="6"/>
  <c r="B38" i="6"/>
  <c r="N37" i="6"/>
  <c r="M37" i="6"/>
  <c r="L37" i="6"/>
  <c r="D37" i="6"/>
  <c r="C37" i="6"/>
  <c r="B37" i="6"/>
  <c r="M36" i="6"/>
  <c r="N36" i="6" s="1"/>
  <c r="L36" i="6"/>
  <c r="D36" i="6"/>
  <c r="C36" i="6"/>
  <c r="B36" i="6"/>
  <c r="M35" i="6"/>
  <c r="N35" i="6" s="1"/>
  <c r="L35" i="6"/>
  <c r="D35" i="6"/>
  <c r="C35" i="6"/>
  <c r="B35" i="6"/>
  <c r="M34" i="6"/>
  <c r="N34" i="6" s="1"/>
  <c r="L34" i="6"/>
  <c r="D34" i="6"/>
  <c r="C34" i="6"/>
  <c r="B34" i="6"/>
  <c r="M33" i="6"/>
  <c r="N33" i="6" s="1"/>
  <c r="L33" i="6"/>
  <c r="D33" i="6"/>
  <c r="C33" i="6"/>
  <c r="B33" i="6"/>
  <c r="N32" i="6"/>
  <c r="M32" i="6"/>
  <c r="L32" i="6"/>
  <c r="D32" i="6"/>
  <c r="C32" i="6"/>
  <c r="B32" i="6"/>
  <c r="M31" i="6"/>
  <c r="L31" i="6"/>
  <c r="K31" i="6"/>
  <c r="D31" i="6"/>
  <c r="C31" i="6"/>
  <c r="B31" i="6"/>
  <c r="M30" i="6"/>
  <c r="L30" i="6"/>
  <c r="K30" i="6"/>
  <c r="D30" i="6"/>
  <c r="C30" i="6"/>
  <c r="B30" i="6"/>
  <c r="M29" i="6"/>
  <c r="N29" i="6" s="1"/>
  <c r="L29" i="6"/>
  <c r="D29" i="6"/>
  <c r="C29" i="6"/>
  <c r="B29" i="6"/>
  <c r="M28" i="6"/>
  <c r="N28" i="6" s="1"/>
  <c r="L28" i="6"/>
  <c r="D28" i="6"/>
  <c r="C28" i="6"/>
  <c r="B28" i="6"/>
  <c r="M27" i="6"/>
  <c r="L27" i="6"/>
  <c r="K27" i="6"/>
  <c r="D27" i="6"/>
  <c r="C27" i="6"/>
  <c r="B27" i="6"/>
  <c r="M26" i="6"/>
  <c r="N26" i="6" s="1"/>
  <c r="L26" i="6"/>
  <c r="D26" i="6"/>
  <c r="C26" i="6"/>
  <c r="B26" i="6"/>
  <c r="N25" i="6"/>
  <c r="M25" i="6"/>
  <c r="L25" i="6"/>
  <c r="D25" i="6"/>
  <c r="C25" i="6"/>
  <c r="B25" i="6"/>
  <c r="N24" i="6"/>
  <c r="M24" i="6"/>
  <c r="L24" i="6"/>
  <c r="D24" i="6"/>
  <c r="C24" i="6"/>
  <c r="B24" i="6"/>
  <c r="N23" i="6"/>
  <c r="M23" i="6"/>
  <c r="L23" i="6"/>
  <c r="D23" i="6"/>
  <c r="C23" i="6"/>
  <c r="B23" i="6"/>
  <c r="N22" i="6"/>
  <c r="M22" i="6"/>
  <c r="L22" i="6"/>
  <c r="D22" i="6"/>
  <c r="C22" i="6"/>
  <c r="B22" i="6"/>
  <c r="N21" i="6"/>
  <c r="M21" i="6"/>
  <c r="L21" i="6"/>
  <c r="D21" i="6"/>
  <c r="C21" i="6"/>
  <c r="B21" i="6"/>
  <c r="M20" i="6"/>
  <c r="N20" i="6" s="1"/>
  <c r="L20" i="6"/>
  <c r="D20" i="6"/>
  <c r="C20" i="6"/>
  <c r="B20" i="6"/>
  <c r="N19" i="6"/>
  <c r="M19" i="6"/>
  <c r="L19" i="6"/>
  <c r="D19" i="6"/>
  <c r="C19" i="6"/>
  <c r="B19" i="6"/>
  <c r="M18" i="6"/>
  <c r="N18" i="6" s="1"/>
  <c r="L18" i="6"/>
  <c r="D18" i="6"/>
  <c r="C18" i="6"/>
  <c r="B18" i="6"/>
  <c r="M17" i="6"/>
  <c r="N17" i="6" s="1"/>
  <c r="L17" i="6"/>
  <c r="D17" i="6"/>
  <c r="C17" i="6"/>
  <c r="B17" i="6"/>
  <c r="N16" i="6"/>
  <c r="M16" i="6"/>
  <c r="L16" i="6"/>
  <c r="D16" i="6"/>
  <c r="C16" i="6"/>
  <c r="B16" i="6"/>
  <c r="M15" i="6"/>
  <c r="L15" i="6"/>
  <c r="K15" i="6"/>
  <c r="D15" i="6"/>
  <c r="C15" i="6"/>
  <c r="B15" i="6"/>
  <c r="N14" i="6"/>
  <c r="M14" i="6"/>
  <c r="L14" i="6"/>
  <c r="D14" i="6"/>
  <c r="C14" i="6"/>
  <c r="B14" i="6"/>
  <c r="N13" i="6"/>
  <c r="M13" i="6"/>
  <c r="L13" i="6"/>
  <c r="D13" i="6"/>
  <c r="C13" i="6"/>
  <c r="B13" i="6"/>
  <c r="N12" i="6"/>
  <c r="M12" i="6"/>
  <c r="L12" i="6"/>
  <c r="D12" i="6"/>
  <c r="C12" i="6"/>
  <c r="B12" i="6"/>
  <c r="N11" i="6"/>
  <c r="M11" i="6"/>
  <c r="L11" i="6"/>
  <c r="D11" i="6"/>
  <c r="C11" i="6"/>
  <c r="B11" i="6"/>
  <c r="N10" i="6"/>
  <c r="M10" i="6"/>
  <c r="L10" i="6"/>
  <c r="D10" i="6"/>
  <c r="C10" i="6"/>
  <c r="B10" i="6"/>
  <c r="M9" i="6"/>
  <c r="L9" i="6"/>
  <c r="K9" i="6"/>
  <c r="D9" i="6"/>
  <c r="C9" i="6"/>
  <c r="B9" i="6"/>
  <c r="N8" i="6"/>
  <c r="M8" i="6"/>
  <c r="L8" i="6"/>
  <c r="D8" i="6"/>
  <c r="C8" i="6"/>
  <c r="B8" i="6"/>
  <c r="N7" i="6"/>
  <c r="M7" i="6"/>
  <c r="L7" i="6"/>
  <c r="D7" i="6"/>
  <c r="C7" i="6"/>
  <c r="B7" i="6"/>
  <c r="N6" i="6"/>
  <c r="M6" i="6"/>
  <c r="L6" i="6"/>
  <c r="D6" i="6"/>
  <c r="C6" i="6"/>
  <c r="B6" i="6"/>
  <c r="M5" i="6"/>
  <c r="N5" i="6" s="1"/>
  <c r="L5" i="6"/>
  <c r="D5" i="6"/>
  <c r="C5" i="6"/>
  <c r="B5" i="6"/>
  <c r="N4" i="6"/>
  <c r="M4" i="6"/>
  <c r="L4" i="6"/>
  <c r="D4" i="6"/>
  <c r="C4" i="6"/>
  <c r="B4" i="6"/>
  <c r="M3" i="6"/>
  <c r="N3" i="6" s="1"/>
  <c r="L3" i="6"/>
  <c r="D3" i="6"/>
  <c r="C3" i="6"/>
  <c r="B3" i="6"/>
  <c r="M2" i="6"/>
  <c r="N2" i="6" s="1"/>
  <c r="L2" i="6"/>
  <c r="D2" i="6"/>
  <c r="C2" i="6"/>
  <c r="B2" i="6"/>
  <c r="N21" i="7" l="1"/>
  <c r="N42" i="7"/>
  <c r="N9" i="6"/>
  <c r="N31" i="6"/>
  <c r="N30" i="6"/>
  <c r="N15" i="7"/>
  <c r="N15" i="6"/>
  <c r="N27" i="6"/>
  <c r="N60" i="7" l="1"/>
  <c r="N62" i="7" s="1"/>
  <c r="N60" i="6"/>
  <c r="N61" i="7" l="1"/>
  <c r="N61" i="6"/>
  <c r="C9" i="8" s="1"/>
  <c r="D9" i="8" s="1"/>
  <c r="N62" i="6"/>
  <c r="C10" i="8" s="1"/>
  <c r="D10" i="8" s="1"/>
  <c r="N63" i="7"/>
  <c r="N64" i="7" l="1"/>
  <c r="N63" i="6"/>
  <c r="C4" i="8" s="1"/>
  <c r="D4" i="8" l="1"/>
  <c r="D11" i="8" s="1"/>
  <c r="D14" i="8" s="1"/>
  <c r="C11" i="8"/>
  <c r="N64" i="6"/>
</calcChain>
</file>

<file path=xl/sharedStrings.xml><?xml version="1.0" encoding="utf-8"?>
<sst xmlns="http://schemas.openxmlformats.org/spreadsheetml/2006/main" count="41" uniqueCount="27">
  <si>
    <t>The costs shown in this estimate represent an estimate of probable costs prepared in good faith and with reasonable care. HNTB has no control over the costs of construction labor, materials, or equipment, nor over competitive bidding or negotiating methods and does not make any commitment or assume any duty to assure that bids or negotiated prices will not vary from this estimate.</t>
  </si>
  <si>
    <t>Disclaimer:</t>
  </si>
  <si>
    <t>GRAND TOTAL</t>
  </si>
  <si>
    <t>Contingency 20%</t>
  </si>
  <si>
    <t>Mobilization 6%</t>
  </si>
  <si>
    <t>Subtotal</t>
  </si>
  <si>
    <t>TOTAL</t>
  </si>
  <si>
    <t>UNIT COST</t>
  </si>
  <si>
    <t>UNIT</t>
  </si>
  <si>
    <t>QTY</t>
  </si>
  <si>
    <t>ITEM DESCRIPTION</t>
  </si>
  <si>
    <t>REFERENCE</t>
  </si>
  <si>
    <t>ITEM NO.</t>
  </si>
  <si>
    <t>Central Avenue Bicycle and Pedestrian Conversion (STP)</t>
  </si>
  <si>
    <t>Soft Costs/Design 10%</t>
  </si>
  <si>
    <t>Engineering</t>
  </si>
  <si>
    <t>Equipment Purchase</t>
  </si>
  <si>
    <t>Right-of-Way</t>
  </si>
  <si>
    <t>Other</t>
  </si>
  <si>
    <t>Utility Adjustment/Relocation</t>
  </si>
  <si>
    <t>Contingency</t>
  </si>
  <si>
    <t>Total Estimated Project Cost</t>
  </si>
  <si>
    <t>Program Implementation/Construction</t>
  </si>
  <si>
    <t xml:space="preserve">(Does not include the 110k additional bridge improvements) </t>
  </si>
  <si>
    <t>Federal Amount</t>
  </si>
  <si>
    <t>Match Amount</t>
  </si>
  <si>
    <t>Year Requested (2023 or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</si>
</sst>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_(&quot;$&quot;* #,##0_);_(&quot;$&quot;* \(#,##0\);_(&quot;$&quot;* &quot;-&quot;??_);_(@_)"/>
    <numFmt numFmtId="165" formatCode="0.0"/>
  </numFmts>
  <fonts count="7" x14ac:knownFonts="1">
    <font>
      <sz val="11"/>
      <color theme="1"/>
      <name val="Calibri"/>
      <family val="2"/>
      <scheme val="minor"/>
    </font>
    <font>
      <sz val="11"/>
      <color theme="1"/>
      <name val="Calibri"/>
      <family val="2"/>
      <scheme val="minor"/>
    </font>
    <font>
      <b/>
      <sz val="11"/>
      <color theme="4"/>
      <name val="Calibri"/>
      <family val="2"/>
      <scheme val="minor"/>
    </font>
    <font>
      <b/>
      <sz val="10"/>
      <name val="Arial"/>
      <family val="2"/>
    </font>
    <font>
      <sz val="10"/>
      <name val="Arial"/>
      <family val="2"/>
    </font>
    <font>
      <b/>
      <sz val="10"/>
      <color theme="0"/>
      <name val="Arial"/>
      <family val="2"/>
    </font>
    <font>
      <b/>
      <sz val="14"/>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D9E1F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44">
    <xf numFmtId="0" fontId="0" fillId="0" borderId="0" xfId="0"/>
    <xf numFmtId="0" fontId="4" fillId="0" borderId="0" xfId="0" applyFont="1" applyAlignment="1">
      <alignment horizontal="center"/>
    </xf>
    <xf numFmtId="5" fontId="3" fillId="2" borderId="1" xfId="1" applyNumberFormat="1" applyFont="1" applyFill="1" applyBorder="1" applyAlignment="1">
      <alignment horizontal="center"/>
    </xf>
    <xf numFmtId="1" fontId="3" fillId="2" borderId="0" xfId="0" applyNumberFormat="1" applyFont="1" applyFill="1" applyAlignment="1">
      <alignment horizontal="right"/>
    </xf>
    <xf numFmtId="1" fontId="4" fillId="2" borderId="0" xfId="0" applyNumberFormat="1" applyFont="1" applyFill="1" applyAlignment="1">
      <alignment horizontal="center"/>
    </xf>
    <xf numFmtId="1" fontId="4" fillId="2" borderId="0" xfId="0" applyNumberFormat="1" applyFont="1" applyFill="1" applyAlignment="1">
      <alignment horizontal="right"/>
    </xf>
    <xf numFmtId="164" fontId="4" fillId="2" borderId="0" xfId="1" applyNumberFormat="1" applyFont="1" applyFill="1" applyAlignment="1">
      <alignment horizontal="center"/>
    </xf>
    <xf numFmtId="1" fontId="3" fillId="2" borderId="0" xfId="0" applyNumberFormat="1" applyFont="1" applyFill="1" applyAlignment="1">
      <alignment horizontal="center"/>
    </xf>
    <xf numFmtId="0" fontId="0" fillId="2" borderId="0" xfId="0" applyFill="1"/>
    <xf numFmtId="0" fontId="3" fillId="2" borderId="0" xfId="0" applyFont="1" applyFill="1" applyAlignment="1">
      <alignment vertical="center" textRotation="90"/>
    </xf>
    <xf numFmtId="5" fontId="4" fillId="2" borderId="1" xfId="1" applyNumberFormat="1" applyFont="1" applyFill="1" applyBorder="1" applyAlignment="1">
      <alignment horizontal="center"/>
    </xf>
    <xf numFmtId="164" fontId="3" fillId="2" borderId="0" xfId="1" applyNumberFormat="1" applyFont="1" applyFill="1" applyAlignment="1">
      <alignment horizontal="center"/>
    </xf>
    <xf numFmtId="0" fontId="4" fillId="2" borderId="0" xfId="0" applyFont="1" applyFill="1" applyAlignment="1">
      <alignment horizontal="left"/>
    </xf>
    <xf numFmtId="5" fontId="4" fillId="3" borderId="1" xfId="1" applyNumberFormat="1" applyFont="1" applyFill="1" applyBorder="1" applyAlignment="1">
      <alignment horizontal="center"/>
    </xf>
    <xf numFmtId="44" fontId="4" fillId="3" borderId="2" xfId="0" applyNumberFormat="1" applyFont="1" applyFill="1" applyBorder="1" applyAlignment="1">
      <alignment horizontal="center" vertical="center"/>
    </xf>
    <xf numFmtId="1" fontId="4" fillId="3" borderId="2" xfId="0" applyNumberFormat="1" applyFont="1" applyFill="1" applyBorder="1" applyAlignment="1">
      <alignment horizontal="center" vertical="center"/>
    </xf>
    <xf numFmtId="1" fontId="4" fillId="3" borderId="2" xfId="0" applyNumberFormat="1" applyFont="1" applyFill="1" applyBorder="1" applyAlignment="1">
      <alignment horizontal="center"/>
    </xf>
    <xf numFmtId="0" fontId="4" fillId="3" borderId="1" xfId="0" applyFont="1" applyFill="1" applyBorder="1" applyAlignment="1">
      <alignment horizontal="center" vertical="top"/>
    </xf>
    <xf numFmtId="3" fontId="4" fillId="3" borderId="2" xfId="0" applyNumberFormat="1" applyFont="1" applyFill="1" applyBorder="1" applyAlignment="1">
      <alignment horizontal="center"/>
    </xf>
    <xf numFmtId="3" fontId="4" fillId="3" borderId="1" xfId="0" applyNumberFormat="1" applyFont="1" applyFill="1" applyBorder="1" applyAlignment="1">
      <alignment horizontal="center" vertical="top"/>
    </xf>
    <xf numFmtId="3" fontId="4" fillId="3" borderId="5" xfId="0" applyNumberFormat="1" applyFont="1" applyFill="1" applyBorder="1" applyAlignment="1">
      <alignment horizontal="center" vertical="top"/>
    </xf>
    <xf numFmtId="1" fontId="4" fillId="3" borderId="6" xfId="0" applyNumberFormat="1" applyFont="1" applyFill="1" applyBorder="1" applyAlignment="1">
      <alignment horizontal="center"/>
    </xf>
    <xf numFmtId="0" fontId="4" fillId="3" borderId="2" xfId="0" applyFont="1" applyFill="1" applyBorder="1" applyAlignment="1">
      <alignment horizontal="left" vertical="center"/>
    </xf>
    <xf numFmtId="0" fontId="5" fillId="4" borderId="1" xfId="0" applyFont="1" applyFill="1" applyBorder="1" applyAlignment="1">
      <alignment horizontal="center"/>
    </xf>
    <xf numFmtId="0" fontId="5" fillId="4" borderId="1" xfId="0" applyFont="1" applyFill="1" applyBorder="1" applyAlignment="1">
      <alignment horizontal="center" vertical="center"/>
    </xf>
    <xf numFmtId="0" fontId="5" fillId="4" borderId="4" xfId="0" applyFont="1" applyFill="1" applyBorder="1" applyAlignment="1">
      <alignment horizontal="center"/>
    </xf>
    <xf numFmtId="5" fontId="0" fillId="0" borderId="0" xfId="0" applyNumberFormat="1"/>
    <xf numFmtId="5" fontId="2" fillId="0" borderId="0" xfId="0" applyNumberFormat="1" applyFont="1"/>
    <xf numFmtId="0" fontId="6" fillId="0" borderId="0" xfId="0" applyFont="1"/>
    <xf numFmtId="0" fontId="0" fillId="0" borderId="0" xfId="0" applyAlignment="1">
      <alignment horizontal="right"/>
    </xf>
    <xf numFmtId="0" fontId="2" fillId="0" borderId="0" xfId="0" applyNumberFormat="1" applyFont="1" applyAlignment="1">
      <alignment horizontal="center"/>
    </xf>
    <xf numFmtId="0" fontId="4" fillId="3" borderId="4" xfId="0" applyFont="1" applyFill="1" applyBorder="1" applyAlignment="1">
      <alignment horizontal="left"/>
    </xf>
    <xf numFmtId="0" fontId="4" fillId="3" borderId="3" xfId="0" applyFont="1" applyFill="1" applyBorder="1" applyAlignment="1">
      <alignment horizontal="left"/>
    </xf>
    <xf numFmtId="0" fontId="4" fillId="3" borderId="2" xfId="0" applyFont="1" applyFill="1" applyBorder="1" applyAlignment="1">
      <alignment horizontal="left"/>
    </xf>
    <xf numFmtId="0" fontId="5" fillId="4" borderId="4" xfId="0" applyFont="1" applyFill="1" applyBorder="1" applyAlignment="1">
      <alignment horizontal="center"/>
    </xf>
    <xf numFmtId="0" fontId="5" fillId="4" borderId="3" xfId="0" applyFont="1" applyFill="1" applyBorder="1" applyAlignment="1">
      <alignment horizontal="center"/>
    </xf>
    <xf numFmtId="0" fontId="5" fillId="4" borderId="2" xfId="0" applyFont="1" applyFill="1" applyBorder="1" applyAlignment="1">
      <alignment horizontal="center"/>
    </xf>
    <xf numFmtId="0" fontId="0" fillId="0" borderId="0" xfId="0" applyAlignment="1">
      <alignment horizontal="left" wrapText="1"/>
    </xf>
    <xf numFmtId="5" fontId="4" fillId="5" borderId="1" xfId="1" applyNumberFormat="1" applyFont="1" applyFill="1" applyBorder="1" applyAlignment="1">
      <alignment horizontal="center"/>
    </xf>
    <xf numFmtId="3" fontId="4" fillId="5" borderId="2" xfId="0" applyNumberFormat="1" applyFont="1" applyFill="1" applyBorder="1" applyAlignment="1">
      <alignment horizontal="center"/>
    </xf>
    <xf numFmtId="1" fontId="4" fillId="5" borderId="2" xfId="0" applyNumberFormat="1" applyFont="1" applyFill="1" applyBorder="1" applyAlignment="1">
      <alignment horizontal="center" vertical="center"/>
    </xf>
    <xf numFmtId="44" fontId="4" fillId="5" borderId="2" xfId="0" applyNumberFormat="1" applyFont="1" applyFill="1" applyBorder="1" applyAlignment="1">
      <alignment horizontal="center" vertical="center"/>
    </xf>
    <xf numFmtId="1" fontId="4" fillId="5" borderId="2" xfId="0" applyNumberFormat="1" applyFont="1" applyFill="1" applyBorder="1" applyAlignment="1">
      <alignment horizontal="center"/>
    </xf>
    <xf numFmtId="165" fontId="4" fillId="5" borderId="2" xfId="0" applyNumberFormat="1"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COW00\jobs1\76789\TO1\Planning\WorkTasks\Urban\CostEstimates\Planning_PreliminaryCosts_Trailheads_2020-04-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GoBy"/>
      <sheetName val="Summary_Location"/>
      <sheetName val="Summary_Quantities"/>
      <sheetName val="Early_Fill"/>
      <sheetName val="Better CID - Stramp"/>
      <sheetName val="Better ARM - Amp"/>
      <sheetName val="Trails"/>
      <sheetName val="CID_James"/>
      <sheetName val="CID_Central"/>
      <sheetName val="CentralAve_Viaduct"/>
      <sheetName val="ARM_Central"/>
      <sheetName val="CID_RockIsland"/>
      <sheetName val="ARM_RockIsland"/>
      <sheetName val="ARM_5th"/>
      <sheetName val="ARM_12th"/>
      <sheetName val="ARM_Kansas"/>
      <sheetName val="ARG_Kansas"/>
      <sheetName val="ARG_Kansas-WithTunnel"/>
      <sheetName val="ARG_Speaker"/>
      <sheetName val="ARG_TurnerDiag"/>
    </sheetNames>
    <sheetDataSet>
      <sheetData sheetId="0"/>
      <sheetData sheetId="1"/>
      <sheetData sheetId="2">
        <row r="1">
          <cell r="B1" t="str">
            <v>For</v>
          </cell>
        </row>
        <row r="8">
          <cell r="B8">
            <v>1</v>
          </cell>
          <cell r="C8" t="str">
            <v>General</v>
          </cell>
          <cell r="D8" t="str">
            <v>Demolition</v>
          </cell>
          <cell r="L8" t="str">
            <v>LS</v>
          </cell>
          <cell r="M8">
            <v>10000</v>
          </cell>
        </row>
        <row r="9">
          <cell r="B9">
            <v>2</v>
          </cell>
          <cell r="C9" t="str">
            <v>General</v>
          </cell>
          <cell r="D9" t="str">
            <v>Earthwork</v>
          </cell>
          <cell r="L9" t="str">
            <v>LS</v>
          </cell>
          <cell r="M9">
            <v>10000</v>
          </cell>
        </row>
        <row r="10">
          <cell r="B10">
            <v>3</v>
          </cell>
          <cell r="C10" t="str">
            <v>Utility</v>
          </cell>
          <cell r="D10" t="str">
            <v>Water Service</v>
          </cell>
          <cell r="L10" t="str">
            <v>LS</v>
          </cell>
          <cell r="M10">
            <v>5000</v>
          </cell>
        </row>
        <row r="11">
          <cell r="B11">
            <v>4</v>
          </cell>
          <cell r="C11" t="str">
            <v>Utility</v>
          </cell>
          <cell r="D11" t="str">
            <v>Electrical Service</v>
          </cell>
          <cell r="L11" t="str">
            <v>LS</v>
          </cell>
          <cell r="M11">
            <v>5000</v>
          </cell>
        </row>
        <row r="12">
          <cell r="B12">
            <v>5</v>
          </cell>
          <cell r="C12" t="str">
            <v>Signal</v>
          </cell>
          <cell r="D12" t="str">
            <v>H.A.W.K. Signal</v>
          </cell>
          <cell r="L12" t="str">
            <v>EA</v>
          </cell>
          <cell r="M12">
            <v>35000</v>
          </cell>
        </row>
        <row r="13">
          <cell r="B13">
            <v>6</v>
          </cell>
          <cell r="C13" t="str">
            <v>Paving</v>
          </cell>
          <cell r="D13" t="str">
            <v>Aggregate Paving (6 in.)</v>
          </cell>
          <cell r="L13" t="str">
            <v>SY</v>
          </cell>
          <cell r="M13">
            <v>50</v>
          </cell>
        </row>
        <row r="14">
          <cell r="B14">
            <v>7</v>
          </cell>
          <cell r="C14" t="str">
            <v>Paving</v>
          </cell>
          <cell r="D14" t="str">
            <v>Asphalt Pavement (6 in.)</v>
          </cell>
          <cell r="L14" t="str">
            <v>Ton</v>
          </cell>
          <cell r="M14">
            <v>90</v>
          </cell>
        </row>
        <row r="15">
          <cell r="B15">
            <v>8</v>
          </cell>
          <cell r="C15" t="str">
            <v>Paving</v>
          </cell>
          <cell r="D15" t="str">
            <v xml:space="preserve">Concrete Pavement (6 in. Non-Reinf) </v>
          </cell>
          <cell r="L15" t="str">
            <v>SY</v>
          </cell>
          <cell r="M15">
            <v>70</v>
          </cell>
        </row>
        <row r="16">
          <cell r="B16">
            <v>9</v>
          </cell>
          <cell r="C16" t="str">
            <v>Paving</v>
          </cell>
          <cell r="D16" t="str">
            <v xml:space="preserve">Concrete Sidewalk Pavement w/ Glow Aggregate (4 in. Non-Reinf) </v>
          </cell>
          <cell r="L16" t="str">
            <v>SY</v>
          </cell>
          <cell r="M16">
            <v>84</v>
          </cell>
        </row>
        <row r="17">
          <cell r="B17">
            <v>10</v>
          </cell>
          <cell r="C17" t="str">
            <v>Paving</v>
          </cell>
          <cell r="D17" t="str">
            <v xml:space="preserve">Concrete Sidewalk Pavement (4 in. Non-Reinf) </v>
          </cell>
          <cell r="L17" t="str">
            <v>SY</v>
          </cell>
          <cell r="M17">
            <v>60</v>
          </cell>
        </row>
        <row r="18">
          <cell r="B18">
            <v>11</v>
          </cell>
          <cell r="C18" t="str">
            <v>Paving</v>
          </cell>
          <cell r="D18" t="str">
            <v xml:space="preserve">Concrete Curb Ramp </v>
          </cell>
          <cell r="L18" t="str">
            <v>EA</v>
          </cell>
          <cell r="M18">
            <v>2500</v>
          </cell>
        </row>
        <row r="19">
          <cell r="B19">
            <v>12</v>
          </cell>
          <cell r="C19" t="str">
            <v>Paving</v>
          </cell>
          <cell r="D19" t="str">
            <v>Truncated Domes</v>
          </cell>
          <cell r="L19" t="str">
            <v>SF</v>
          </cell>
          <cell r="M19">
            <v>55</v>
          </cell>
        </row>
        <row r="20">
          <cell r="B20">
            <v>13</v>
          </cell>
          <cell r="C20" t="str">
            <v>Paving</v>
          </cell>
          <cell r="D20" t="str">
            <v>Concrete Curb and Gutter</v>
          </cell>
          <cell r="L20" t="str">
            <v>LF</v>
          </cell>
          <cell r="M20">
            <v>35</v>
          </cell>
        </row>
        <row r="21">
          <cell r="B21">
            <v>14</v>
          </cell>
          <cell r="C21" t="str">
            <v>Paving</v>
          </cell>
          <cell r="D21" t="str">
            <v>Striping (6 in. White)</v>
          </cell>
          <cell r="L21" t="str">
            <v>LF</v>
          </cell>
          <cell r="M21">
            <v>4</v>
          </cell>
        </row>
        <row r="22">
          <cell r="B22">
            <v>15</v>
          </cell>
          <cell r="C22" t="str">
            <v>Paving</v>
          </cell>
          <cell r="D22" t="str">
            <v>Striping (24 in. White)</v>
          </cell>
          <cell r="L22" t="str">
            <v>LF</v>
          </cell>
          <cell r="M22">
            <v>22</v>
          </cell>
        </row>
        <row r="23">
          <cell r="B23">
            <v>16</v>
          </cell>
          <cell r="C23" t="str">
            <v>Paving</v>
          </cell>
          <cell r="D23" t="str">
            <v>Striping (Bike Lane Symbol)</v>
          </cell>
          <cell r="L23" t="str">
            <v>EA</v>
          </cell>
          <cell r="M23">
            <v>30</v>
          </cell>
        </row>
        <row r="24">
          <cell r="B24">
            <v>17</v>
          </cell>
          <cell r="C24" t="str">
            <v>Paving</v>
          </cell>
          <cell r="D24" t="str">
            <v>Striping (Pedestrian Lane Symbol)</v>
          </cell>
          <cell r="L24" t="str">
            <v>EA</v>
          </cell>
          <cell r="M24">
            <v>30</v>
          </cell>
        </row>
        <row r="25">
          <cell r="B25">
            <v>18</v>
          </cell>
          <cell r="C25" t="str">
            <v>Paving</v>
          </cell>
          <cell r="D25" t="str">
            <v>Brick Pavers</v>
          </cell>
          <cell r="L25" t="str">
            <v>SF</v>
          </cell>
          <cell r="M25">
            <v>20</v>
          </cell>
        </row>
        <row r="26">
          <cell r="B26">
            <v>19</v>
          </cell>
          <cell r="C26" t="str">
            <v>Paving</v>
          </cell>
          <cell r="D26" t="str">
            <v>Crushed Stone Surfacing</v>
          </cell>
          <cell r="L26" t="str">
            <v>SF</v>
          </cell>
          <cell r="M26">
            <v>4</v>
          </cell>
        </row>
        <row r="27">
          <cell r="B27">
            <v>20</v>
          </cell>
          <cell r="C27" t="str">
            <v>Paving</v>
          </cell>
          <cell r="D27" t="str">
            <v>Boardwalk</v>
          </cell>
          <cell r="L27" t="str">
            <v>SF</v>
          </cell>
          <cell r="M27">
            <v>15</v>
          </cell>
        </row>
        <row r="28">
          <cell r="B28">
            <v>21</v>
          </cell>
          <cell r="C28" t="str">
            <v>Wall</v>
          </cell>
          <cell r="D28" t="str">
            <v>Limestone Block Retaining Wall</v>
          </cell>
          <cell r="L28" t="str">
            <v>LF</v>
          </cell>
          <cell r="M28">
            <v>205</v>
          </cell>
        </row>
        <row r="29">
          <cell r="B29">
            <v>22</v>
          </cell>
          <cell r="C29" t="str">
            <v>Wall</v>
          </cell>
          <cell r="D29" t="str">
            <v>MSE Retaining Wall</v>
          </cell>
          <cell r="L29" t="str">
            <v>SFF</v>
          </cell>
          <cell r="M29">
            <v>60</v>
          </cell>
        </row>
        <row r="30">
          <cell r="B30">
            <v>23</v>
          </cell>
          <cell r="C30" t="str">
            <v>Stairs</v>
          </cell>
          <cell r="D30" t="str">
            <v>Concrete Stairs</v>
          </cell>
          <cell r="L30" t="str">
            <v>SF</v>
          </cell>
          <cell r="M30">
            <v>12</v>
          </cell>
        </row>
        <row r="31">
          <cell r="B31">
            <v>24</v>
          </cell>
          <cell r="C31" t="str">
            <v>Tunnel</v>
          </cell>
          <cell r="D31" t="str">
            <v>Pedestrian Tunnel</v>
          </cell>
          <cell r="L31" t="str">
            <v>EA</v>
          </cell>
          <cell r="M31">
            <v>584000</v>
          </cell>
        </row>
        <row r="32">
          <cell r="B32">
            <v>25</v>
          </cell>
          <cell r="C32" t="str">
            <v>Landscape</v>
          </cell>
          <cell r="D32" t="str">
            <v>Decorative Gravel</v>
          </cell>
          <cell r="L32" t="str">
            <v>SF</v>
          </cell>
          <cell r="M32">
            <v>5</v>
          </cell>
        </row>
        <row r="33">
          <cell r="B33">
            <v>26</v>
          </cell>
          <cell r="C33" t="str">
            <v>Landscape</v>
          </cell>
          <cell r="D33" t="str">
            <v>Top Soil amendment (6" depth)</v>
          </cell>
          <cell r="L33" t="str">
            <v>CY</v>
          </cell>
          <cell r="M33">
            <v>10</v>
          </cell>
        </row>
        <row r="34">
          <cell r="B34">
            <v>27</v>
          </cell>
          <cell r="C34" t="str">
            <v>Landscape</v>
          </cell>
          <cell r="D34" t="str">
            <v>Overstory Trees</v>
          </cell>
          <cell r="L34" t="str">
            <v>EA</v>
          </cell>
          <cell r="M34">
            <v>400</v>
          </cell>
        </row>
        <row r="35">
          <cell r="B35">
            <v>28</v>
          </cell>
          <cell r="C35" t="str">
            <v>Landscape</v>
          </cell>
          <cell r="D35" t="str">
            <v>Shrub (#1)</v>
          </cell>
          <cell r="L35" t="str">
            <v>EA</v>
          </cell>
          <cell r="M35">
            <v>50</v>
          </cell>
        </row>
        <row r="36">
          <cell r="B36">
            <v>29</v>
          </cell>
          <cell r="C36" t="str">
            <v>Landscape</v>
          </cell>
          <cell r="D36" t="str">
            <v>Mulch</v>
          </cell>
          <cell r="L36" t="str">
            <v>CY</v>
          </cell>
          <cell r="M36">
            <v>100</v>
          </cell>
        </row>
        <row r="37">
          <cell r="B37">
            <v>30</v>
          </cell>
          <cell r="C37" t="str">
            <v>Landscape</v>
          </cell>
          <cell r="D37" t="str">
            <v>Sod</v>
          </cell>
          <cell r="L37" t="str">
            <v>SY</v>
          </cell>
          <cell r="M37">
            <v>4</v>
          </cell>
        </row>
        <row r="38">
          <cell r="B38">
            <v>31</v>
          </cell>
          <cell r="C38" t="str">
            <v>Amenities</v>
          </cell>
          <cell r="D38" t="str">
            <v>Decorative Fence / Screen</v>
          </cell>
          <cell r="L38" t="str">
            <v>LF</v>
          </cell>
          <cell r="M38">
            <v>60</v>
          </cell>
        </row>
        <row r="39">
          <cell r="B39">
            <v>32</v>
          </cell>
          <cell r="C39" t="str">
            <v>Amenities</v>
          </cell>
          <cell r="D39" t="str">
            <v>Shelter</v>
          </cell>
          <cell r="L39" t="str">
            <v>EA</v>
          </cell>
          <cell r="M39">
            <v>20000</v>
          </cell>
        </row>
        <row r="40">
          <cell r="B40">
            <v>33</v>
          </cell>
          <cell r="C40" t="str">
            <v>Amenities</v>
          </cell>
          <cell r="D40" t="str">
            <v>Picnic Table</v>
          </cell>
          <cell r="L40" t="str">
            <v>EA</v>
          </cell>
          <cell r="M40">
            <v>3000</v>
          </cell>
        </row>
        <row r="41">
          <cell r="B41">
            <v>34</v>
          </cell>
          <cell r="C41" t="str">
            <v>Amenities</v>
          </cell>
          <cell r="D41" t="str">
            <v>Trash Receptacle</v>
          </cell>
          <cell r="L41" t="str">
            <v>EA</v>
          </cell>
          <cell r="M41">
            <v>1500</v>
          </cell>
        </row>
        <row r="42">
          <cell r="B42">
            <v>35</v>
          </cell>
          <cell r="C42" t="str">
            <v>Amenities</v>
          </cell>
          <cell r="D42" t="str">
            <v>Bike Rack</v>
          </cell>
          <cell r="L42" t="str">
            <v>EA</v>
          </cell>
          <cell r="M42">
            <v>1500</v>
          </cell>
        </row>
        <row r="43">
          <cell r="B43">
            <v>36</v>
          </cell>
          <cell r="C43" t="str">
            <v>Amenities</v>
          </cell>
          <cell r="D43" t="str">
            <v>Bicycle Repair Station</v>
          </cell>
          <cell r="L43" t="str">
            <v>EA</v>
          </cell>
          <cell r="M43">
            <v>1500</v>
          </cell>
        </row>
        <row r="44">
          <cell r="B44">
            <v>37</v>
          </cell>
          <cell r="C44" t="str">
            <v>Amenities</v>
          </cell>
          <cell r="D44" t="str">
            <v>Limestone Block Bench / Barrier</v>
          </cell>
          <cell r="L44" t="str">
            <v>EA</v>
          </cell>
          <cell r="M44">
            <v>1400</v>
          </cell>
        </row>
        <row r="45">
          <cell r="B45">
            <v>38</v>
          </cell>
          <cell r="C45" t="str">
            <v>Amenities</v>
          </cell>
          <cell r="D45" t="str">
            <v>10' Swing Gate</v>
          </cell>
          <cell r="L45" t="str">
            <v>EA</v>
          </cell>
          <cell r="M45">
            <v>5000</v>
          </cell>
        </row>
        <row r="46">
          <cell r="B46">
            <v>39</v>
          </cell>
          <cell r="C46" t="str">
            <v>Amenities</v>
          </cell>
          <cell r="D46" t="str">
            <v>Water Fountain (Water Bottle Filler, Dog Bowl)</v>
          </cell>
          <cell r="L46" t="str">
            <v>EA</v>
          </cell>
          <cell r="M46">
            <v>6000</v>
          </cell>
        </row>
        <row r="47">
          <cell r="B47">
            <v>40</v>
          </cell>
          <cell r="C47" t="str">
            <v>Amenities</v>
          </cell>
          <cell r="D47" t="str">
            <v>Concrete Parking Block</v>
          </cell>
          <cell r="L47" t="str">
            <v>EA</v>
          </cell>
          <cell r="M47">
            <v>100</v>
          </cell>
        </row>
        <row r="48">
          <cell r="B48">
            <v>41</v>
          </cell>
          <cell r="C48" t="str">
            <v>Amenities</v>
          </cell>
          <cell r="D48" t="str">
            <v>Railing</v>
          </cell>
          <cell r="L48" t="str">
            <v>LF</v>
          </cell>
          <cell r="M48">
            <v>100</v>
          </cell>
        </row>
        <row r="49">
          <cell r="B49">
            <v>42</v>
          </cell>
          <cell r="C49" t="str">
            <v>Art</v>
          </cell>
          <cell r="D49" t="str">
            <v>Kinetic Art Wall</v>
          </cell>
          <cell r="L49" t="str">
            <v>EA</v>
          </cell>
          <cell r="M49">
            <v>25000</v>
          </cell>
        </row>
        <row r="50">
          <cell r="B50">
            <v>43</v>
          </cell>
          <cell r="C50" t="str">
            <v>Art</v>
          </cell>
          <cell r="D50" t="str">
            <v>Mural</v>
          </cell>
          <cell r="L50" t="str">
            <v>EA</v>
          </cell>
          <cell r="M50">
            <v>15000</v>
          </cell>
        </row>
        <row r="51">
          <cell r="B51">
            <v>44</v>
          </cell>
          <cell r="C51" t="str">
            <v>Signage</v>
          </cell>
          <cell r="D51" t="str">
            <v>Post Marker v1 Trail Sign (A)</v>
          </cell>
          <cell r="L51" t="str">
            <v>EA</v>
          </cell>
          <cell r="M51">
            <v>1700</v>
          </cell>
        </row>
        <row r="52">
          <cell r="B52">
            <v>45</v>
          </cell>
          <cell r="C52" t="str">
            <v>Signage</v>
          </cell>
          <cell r="D52" t="str">
            <v>Ground Marker Trail Sign (B)</v>
          </cell>
          <cell r="L52" t="str">
            <v>EA</v>
          </cell>
          <cell r="M52">
            <v>920</v>
          </cell>
        </row>
        <row r="53">
          <cell r="B53">
            <v>46</v>
          </cell>
          <cell r="C53" t="str">
            <v>Signage</v>
          </cell>
          <cell r="D53" t="str">
            <v>Information v1 Trail Sign (C1)</v>
          </cell>
          <cell r="L53" t="str">
            <v>EA</v>
          </cell>
          <cell r="M53">
            <v>2000</v>
          </cell>
        </row>
        <row r="54">
          <cell r="B54">
            <v>47</v>
          </cell>
          <cell r="C54" t="str">
            <v>Signage</v>
          </cell>
          <cell r="D54" t="str">
            <v>Information v2 Trail Sign (C2)</v>
          </cell>
          <cell r="L54" t="str">
            <v>EA</v>
          </cell>
          <cell r="M54">
            <v>3300</v>
          </cell>
        </row>
        <row r="55">
          <cell r="B55">
            <v>48</v>
          </cell>
          <cell r="C55" t="str">
            <v>Signage</v>
          </cell>
          <cell r="D55" t="str">
            <v>Welcome Trail Sign (D)</v>
          </cell>
          <cell r="L55" t="str">
            <v>EA</v>
          </cell>
          <cell r="M55">
            <v>4700</v>
          </cell>
        </row>
        <row r="56">
          <cell r="B56">
            <v>49</v>
          </cell>
          <cell r="C56" t="str">
            <v>Signage</v>
          </cell>
          <cell r="D56" t="str">
            <v>Information v2 Trail Sign (E)</v>
          </cell>
          <cell r="L56" t="str">
            <v>EA</v>
          </cell>
          <cell r="M56">
            <v>4200</v>
          </cell>
        </row>
        <row r="57">
          <cell r="B57">
            <v>50</v>
          </cell>
          <cell r="C57" t="str">
            <v>Signage</v>
          </cell>
          <cell r="D57" t="str">
            <v>Post Marker v3 Trail Sign (F)</v>
          </cell>
          <cell r="L57" t="str">
            <v>EA</v>
          </cell>
          <cell r="M57">
            <v>2200</v>
          </cell>
        </row>
        <row r="58">
          <cell r="B58">
            <v>51</v>
          </cell>
          <cell r="C58" t="str">
            <v>Signage</v>
          </cell>
          <cell r="D58" t="str">
            <v>Arrival Trail Sign (G)</v>
          </cell>
          <cell r="L58" t="str">
            <v>EA</v>
          </cell>
          <cell r="M58">
            <v>3500</v>
          </cell>
        </row>
        <row r="59">
          <cell r="B59">
            <v>52</v>
          </cell>
          <cell r="C59" t="str">
            <v>Signage</v>
          </cell>
          <cell r="D59" t="str">
            <v>Interpretive Trail Sign (H)</v>
          </cell>
          <cell r="L59" t="str">
            <v>EA</v>
          </cell>
          <cell r="M59">
            <v>3500</v>
          </cell>
        </row>
        <row r="60">
          <cell r="B60">
            <v>53</v>
          </cell>
          <cell r="C60" t="str">
            <v>Signage</v>
          </cell>
          <cell r="D60" t="str">
            <v>Trail Parking / Ped. Crossing Sign</v>
          </cell>
          <cell r="L60" t="str">
            <v>EA</v>
          </cell>
          <cell r="M60">
            <v>500</v>
          </cell>
        </row>
        <row r="61">
          <cell r="B61">
            <v>54</v>
          </cell>
          <cell r="C61" t="str">
            <v>Lighting</v>
          </cell>
          <cell r="D61" t="str">
            <v>Central Ave. Bridge Lighting</v>
          </cell>
          <cell r="L61" t="str">
            <v>LS</v>
          </cell>
          <cell r="M61">
            <v>20000</v>
          </cell>
        </row>
        <row r="62">
          <cell r="B62">
            <v>55</v>
          </cell>
          <cell r="C62" t="str">
            <v>Lighting</v>
          </cell>
          <cell r="D62" t="str">
            <v>Pedestrian Lighitng</v>
          </cell>
          <cell r="L62" t="str">
            <v>EA</v>
          </cell>
          <cell r="M62">
            <v>4000</v>
          </cell>
        </row>
        <row r="63">
          <cell r="B63">
            <v>56</v>
          </cell>
          <cell r="C63" t="str">
            <v>Lighting</v>
          </cell>
          <cell r="D63" t="str">
            <v>Column Uplighting</v>
          </cell>
          <cell r="L63" t="str">
            <v>EA</v>
          </cell>
          <cell r="M63">
            <v>3000</v>
          </cell>
        </row>
        <row r="64">
          <cell r="B64">
            <v>57</v>
          </cell>
          <cell r="C64"/>
          <cell r="D64"/>
          <cell r="L64"/>
          <cell r="M64"/>
        </row>
        <row r="65">
          <cell r="B65">
            <v>58</v>
          </cell>
          <cell r="C65"/>
          <cell r="D65"/>
          <cell r="L65"/>
          <cell r="M65"/>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753D4-AF32-4B3A-AE64-2E275094D7E5}">
  <dimension ref="B3:E19"/>
  <sheetViews>
    <sheetView workbookViewId="0">
      <selection activeCell="I19" sqref="I19"/>
    </sheetView>
  </sheetViews>
  <sheetFormatPr defaultRowHeight="15" x14ac:dyDescent="0.25"/>
  <cols>
    <col min="2" max="2" width="37" customWidth="1"/>
    <col min="3" max="3" width="10.85546875" hidden="1" customWidth="1"/>
    <col min="4" max="4" width="13.7109375" customWidth="1"/>
    <col min="5" max="5" width="0" hidden="1" customWidth="1"/>
    <col min="6" max="6" width="10.85546875" bestFit="1" customWidth="1"/>
  </cols>
  <sheetData>
    <row r="3" spans="2:5" ht="18.75" x14ac:dyDescent="0.3">
      <c r="B3" s="28" t="s">
        <v>13</v>
      </c>
    </row>
    <row r="4" spans="2:5" x14ac:dyDescent="0.25">
      <c r="B4" t="s">
        <v>15</v>
      </c>
      <c r="C4" s="26">
        <f>CentralAve_Viaduct!N63+ARM_Central_Trailhead!N63</f>
        <v>81681.390000000014</v>
      </c>
      <c r="D4" s="27">
        <f t="shared" ref="D4:D8" si="0">ROUNDUP(C4,-2)</f>
        <v>81700</v>
      </c>
    </row>
    <row r="5" spans="2:5" x14ac:dyDescent="0.25">
      <c r="B5" t="s">
        <v>16</v>
      </c>
      <c r="C5">
        <v>0</v>
      </c>
      <c r="D5" s="27">
        <f t="shared" si="0"/>
        <v>0</v>
      </c>
    </row>
    <row r="6" spans="2:5" x14ac:dyDescent="0.25">
      <c r="B6" t="s">
        <v>17</v>
      </c>
      <c r="C6">
        <v>0</v>
      </c>
      <c r="D6" s="27">
        <f t="shared" si="0"/>
        <v>0</v>
      </c>
    </row>
    <row r="7" spans="2:5" x14ac:dyDescent="0.25">
      <c r="B7" t="s">
        <v>18</v>
      </c>
      <c r="C7">
        <v>0</v>
      </c>
      <c r="D7" s="27">
        <f t="shared" si="0"/>
        <v>0</v>
      </c>
    </row>
    <row r="8" spans="2:5" x14ac:dyDescent="0.25">
      <c r="B8" t="s">
        <v>19</v>
      </c>
      <c r="C8">
        <v>0</v>
      </c>
      <c r="D8" s="27">
        <f t="shared" si="0"/>
        <v>0</v>
      </c>
    </row>
    <row r="9" spans="2:5" x14ac:dyDescent="0.25">
      <c r="B9" t="s">
        <v>22</v>
      </c>
      <c r="C9" s="26">
        <f>CentralAve_Viaduct!N60+CentralAve_Viaduct!N61+ARM_Central_Trailhead!N60+ARM_Central_Trailhead!N61</f>
        <v>687160.9</v>
      </c>
      <c r="D9" s="27">
        <f>ROUNDUP(C9,-2)</f>
        <v>687200</v>
      </c>
    </row>
    <row r="10" spans="2:5" x14ac:dyDescent="0.25">
      <c r="B10" t="s">
        <v>20</v>
      </c>
      <c r="C10" s="26">
        <f>CentralAve_Viaduct!N62+ARM_Central_Trailhead!N62</f>
        <v>129653.00000000001</v>
      </c>
      <c r="D10" s="27">
        <f>ROUNDUP(C10,-2)</f>
        <v>129700</v>
      </c>
    </row>
    <row r="11" spans="2:5" x14ac:dyDescent="0.25">
      <c r="B11" t="s">
        <v>21</v>
      </c>
      <c r="C11" s="26">
        <f>SUM(C4:C10)</f>
        <v>898495.29</v>
      </c>
      <c r="D11" s="27">
        <f>SUM(D4:D10)</f>
        <v>898600</v>
      </c>
      <c r="E11" t="s">
        <v>23</v>
      </c>
    </row>
    <row r="13" spans="2:5" x14ac:dyDescent="0.25">
      <c r="B13" s="29" t="s">
        <v>24</v>
      </c>
      <c r="D13" s="27">
        <v>700000</v>
      </c>
    </row>
    <row r="14" spans="2:5" x14ac:dyDescent="0.25">
      <c r="B14" s="29" t="s">
        <v>25</v>
      </c>
      <c r="D14" s="27">
        <f>D11-D13</f>
        <v>198600</v>
      </c>
    </row>
    <row r="15" spans="2:5" x14ac:dyDescent="0.25">
      <c r="B15" s="29" t="s">
        <v>26</v>
      </c>
      <c r="D15" s="30">
        <v>2023</v>
      </c>
    </row>
    <row r="17" spans="4:4" x14ac:dyDescent="0.25">
      <c r="D17" s="26"/>
    </row>
    <row r="18" spans="4:4" x14ac:dyDescent="0.25">
      <c r="D18" s="26"/>
    </row>
    <row r="19" spans="4:4" x14ac:dyDescent="0.25">
      <c r="D19" s="2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252D9-6746-4986-B28B-5C031F5E76E1}">
  <sheetPr>
    <pageSetUpPr fitToPage="1"/>
  </sheetPr>
  <dimension ref="A1:N85"/>
  <sheetViews>
    <sheetView showZeros="0" view="pageBreakPreview" topLeftCell="C46" zoomScaleNormal="100" zoomScaleSheetLayoutView="100" workbookViewId="0">
      <selection activeCell="C65" sqref="A65:XFD1048576"/>
    </sheetView>
  </sheetViews>
  <sheetFormatPr defaultRowHeight="15" zeroHeight="1" x14ac:dyDescent="0.25"/>
  <cols>
    <col min="1" max="1" width="2" customWidth="1"/>
    <col min="2" max="3" width="11" customWidth="1"/>
    <col min="4" max="4" width="9.5703125" customWidth="1"/>
    <col min="6" max="6" width="8.42578125" customWidth="1"/>
    <col min="7" max="7" width="7.28515625" customWidth="1"/>
    <col min="8" max="8" width="8" customWidth="1"/>
    <col min="9" max="9" width="11" customWidth="1"/>
    <col min="10" max="10" width="12.5703125" customWidth="1"/>
    <col min="11" max="11" width="11" customWidth="1"/>
    <col min="12" max="12" width="7.140625" bestFit="1" customWidth="1"/>
    <col min="13" max="13" width="13.5703125" customWidth="1"/>
    <col min="14" max="14" width="16" customWidth="1"/>
  </cols>
  <sheetData>
    <row r="1" spans="2:14" ht="14.1" customHeight="1" x14ac:dyDescent="0.25">
      <c r="B1" s="24" t="s">
        <v>12</v>
      </c>
      <c r="C1" s="25" t="s">
        <v>11</v>
      </c>
      <c r="D1" s="34" t="s">
        <v>10</v>
      </c>
      <c r="E1" s="35"/>
      <c r="F1" s="35"/>
      <c r="G1" s="35"/>
      <c r="H1" s="35"/>
      <c r="I1" s="35"/>
      <c r="J1" s="36"/>
      <c r="K1" s="23" t="s">
        <v>9</v>
      </c>
      <c r="L1" s="24" t="s">
        <v>8</v>
      </c>
      <c r="M1" s="23" t="s">
        <v>7</v>
      </c>
      <c r="N1" s="23" t="s">
        <v>6</v>
      </c>
    </row>
    <row r="2" spans="2:14" ht="14.1" customHeight="1" x14ac:dyDescent="0.25">
      <c r="B2" s="17">
        <f>[1]Summary_Quantities!B8</f>
        <v>1</v>
      </c>
      <c r="C2" s="17" t="str">
        <f>[1]Summary_Quantities!C8</f>
        <v>General</v>
      </c>
      <c r="D2" s="31" t="str">
        <f>[1]Summary_Quantities!D8</f>
        <v>Demolition</v>
      </c>
      <c r="E2" s="32"/>
      <c r="F2" s="32"/>
      <c r="G2" s="32"/>
      <c r="H2" s="32"/>
      <c r="I2" s="32"/>
      <c r="J2" s="33"/>
      <c r="K2" s="16">
        <v>1</v>
      </c>
      <c r="L2" s="15" t="str">
        <f>[1]Summary_Quantities!L8</f>
        <v>LS</v>
      </c>
      <c r="M2" s="14">
        <f>[1]Summary_Quantities!M8</f>
        <v>10000</v>
      </c>
      <c r="N2" s="13">
        <f t="shared" ref="N2:N59" si="0">IF(K2="","",ROUND((K2*M2),0))</f>
        <v>10000</v>
      </c>
    </row>
    <row r="3" spans="2:14" ht="14.1" customHeight="1" x14ac:dyDescent="0.25">
      <c r="B3" s="17">
        <f>[1]Summary_Quantities!B9</f>
        <v>2</v>
      </c>
      <c r="C3" s="17" t="str">
        <f>[1]Summary_Quantities!C9</f>
        <v>General</v>
      </c>
      <c r="D3" s="31" t="str">
        <f>[1]Summary_Quantities!D9</f>
        <v>Earthwork</v>
      </c>
      <c r="E3" s="32"/>
      <c r="F3" s="32"/>
      <c r="G3" s="32"/>
      <c r="H3" s="32"/>
      <c r="I3" s="32"/>
      <c r="J3" s="33"/>
      <c r="K3" s="16"/>
      <c r="L3" s="15" t="str">
        <f>[1]Summary_Quantities!L9</f>
        <v>LS</v>
      </c>
      <c r="M3" s="14">
        <f>[1]Summary_Quantities!M9</f>
        <v>10000</v>
      </c>
      <c r="N3" s="13" t="str">
        <f t="shared" si="0"/>
        <v/>
      </c>
    </row>
    <row r="4" spans="2:14" ht="14.1" customHeight="1" x14ac:dyDescent="0.25">
      <c r="B4" s="17">
        <f>[1]Summary_Quantities!B10</f>
        <v>3</v>
      </c>
      <c r="C4" s="17" t="str">
        <f>[1]Summary_Quantities!C10</f>
        <v>Utility</v>
      </c>
      <c r="D4" s="31" t="str">
        <f>[1]Summary_Quantities!D10</f>
        <v>Water Service</v>
      </c>
      <c r="E4" s="32"/>
      <c r="F4" s="32"/>
      <c r="G4" s="32"/>
      <c r="H4" s="32"/>
      <c r="I4" s="32"/>
      <c r="J4" s="33"/>
      <c r="K4" s="22"/>
      <c r="L4" s="15" t="str">
        <f>[1]Summary_Quantities!L10</f>
        <v>LS</v>
      </c>
      <c r="M4" s="14">
        <f>[1]Summary_Quantities!M10</f>
        <v>5000</v>
      </c>
      <c r="N4" s="13" t="str">
        <f t="shared" si="0"/>
        <v/>
      </c>
    </row>
    <row r="5" spans="2:14" ht="14.1" customHeight="1" x14ac:dyDescent="0.25">
      <c r="B5" s="17">
        <f>[1]Summary_Quantities!B11</f>
        <v>4</v>
      </c>
      <c r="C5" s="17" t="str">
        <f>[1]Summary_Quantities!C11</f>
        <v>Utility</v>
      </c>
      <c r="D5" s="31" t="str">
        <f>[1]Summary_Quantities!D11</f>
        <v>Electrical Service</v>
      </c>
      <c r="E5" s="32"/>
      <c r="F5" s="32"/>
      <c r="G5" s="32"/>
      <c r="H5" s="32"/>
      <c r="I5" s="32"/>
      <c r="J5" s="33"/>
      <c r="K5" s="16">
        <v>1</v>
      </c>
      <c r="L5" s="15" t="str">
        <f>[1]Summary_Quantities!L11</f>
        <v>LS</v>
      </c>
      <c r="M5" s="14">
        <f>[1]Summary_Quantities!M11</f>
        <v>5000</v>
      </c>
      <c r="N5" s="13">
        <f t="shared" si="0"/>
        <v>5000</v>
      </c>
    </row>
    <row r="6" spans="2:14" ht="13.5" customHeight="1" x14ac:dyDescent="0.25">
      <c r="B6" s="17">
        <f>[1]Summary_Quantities!B12</f>
        <v>5</v>
      </c>
      <c r="C6" s="17" t="str">
        <f>[1]Summary_Quantities!C12</f>
        <v>Signal</v>
      </c>
      <c r="D6" s="31" t="str">
        <f>[1]Summary_Quantities!D12</f>
        <v>H.A.W.K. Signal</v>
      </c>
      <c r="E6" s="32"/>
      <c r="F6" s="32"/>
      <c r="G6" s="32"/>
      <c r="H6" s="32"/>
      <c r="I6" s="32"/>
      <c r="J6" s="33"/>
      <c r="K6" s="18"/>
      <c r="L6" s="15" t="str">
        <f>[1]Summary_Quantities!L12</f>
        <v>EA</v>
      </c>
      <c r="M6" s="14">
        <f>[1]Summary_Quantities!M12</f>
        <v>35000</v>
      </c>
      <c r="N6" s="13" t="str">
        <f t="shared" si="0"/>
        <v/>
      </c>
    </row>
    <row r="7" spans="2:14" ht="14.1" customHeight="1" x14ac:dyDescent="0.25">
      <c r="B7" s="17">
        <f>[1]Summary_Quantities!B13</f>
        <v>6</v>
      </c>
      <c r="C7" s="17" t="str">
        <f>[1]Summary_Quantities!C13</f>
        <v>Paving</v>
      </c>
      <c r="D7" s="31" t="str">
        <f>[1]Summary_Quantities!D13</f>
        <v>Aggregate Paving (6 in.)</v>
      </c>
      <c r="E7" s="32"/>
      <c r="F7" s="32"/>
      <c r="G7" s="32"/>
      <c r="H7" s="32"/>
      <c r="I7" s="32"/>
      <c r="J7" s="33"/>
      <c r="K7" s="16"/>
      <c r="L7" s="15" t="str">
        <f>[1]Summary_Quantities!L13</f>
        <v>SY</v>
      </c>
      <c r="M7" s="14">
        <f>[1]Summary_Quantities!M13</f>
        <v>50</v>
      </c>
      <c r="N7" s="13" t="str">
        <f t="shared" si="0"/>
        <v/>
      </c>
    </row>
    <row r="8" spans="2:14" ht="14.1" customHeight="1" x14ac:dyDescent="0.25">
      <c r="B8" s="17">
        <f>[1]Summary_Quantities!B14</f>
        <v>7</v>
      </c>
      <c r="C8" s="17" t="str">
        <f>[1]Summary_Quantities!C14</f>
        <v>Paving</v>
      </c>
      <c r="D8" s="31" t="str">
        <f>[1]Summary_Quantities!D14</f>
        <v>Asphalt Pavement (6 in.)</v>
      </c>
      <c r="E8" s="32"/>
      <c r="F8" s="32"/>
      <c r="G8" s="32"/>
      <c r="H8" s="32"/>
      <c r="I8" s="32"/>
      <c r="J8" s="33"/>
      <c r="K8" s="16"/>
      <c r="L8" s="15" t="str">
        <f>[1]Summary_Quantities!L14</f>
        <v>Ton</v>
      </c>
      <c r="M8" s="14">
        <f>[1]Summary_Quantities!M14</f>
        <v>90</v>
      </c>
      <c r="N8" s="13" t="str">
        <f t="shared" si="0"/>
        <v/>
      </c>
    </row>
    <row r="9" spans="2:14" ht="14.1" customHeight="1" x14ac:dyDescent="0.25">
      <c r="B9" s="17">
        <f>[1]Summary_Quantities!B15</f>
        <v>8</v>
      </c>
      <c r="C9" s="17" t="str">
        <f>[1]Summary_Quantities!C15</f>
        <v>Paving</v>
      </c>
      <c r="D9" s="31" t="str">
        <f>[1]Summary_Quantities!D15</f>
        <v xml:space="preserve">Concrete Pavement (6 in. Non-Reinf) </v>
      </c>
      <c r="E9" s="32"/>
      <c r="F9" s="32"/>
      <c r="G9" s="32"/>
      <c r="H9" s="32"/>
      <c r="I9" s="32"/>
      <c r="J9" s="33"/>
      <c r="K9" s="16"/>
      <c r="L9" s="15" t="str">
        <f>[1]Summary_Quantities!L15</f>
        <v>SY</v>
      </c>
      <c r="M9" s="14">
        <f>[1]Summary_Quantities!M15</f>
        <v>70</v>
      </c>
      <c r="N9" s="13" t="str">
        <f t="shared" si="0"/>
        <v/>
      </c>
    </row>
    <row r="10" spans="2:14" ht="14.1" customHeight="1" x14ac:dyDescent="0.25">
      <c r="B10" s="17">
        <f>[1]Summary_Quantities!B16</f>
        <v>9</v>
      </c>
      <c r="C10" s="17" t="str">
        <f>[1]Summary_Quantities!C16</f>
        <v>Paving</v>
      </c>
      <c r="D10" s="31" t="str">
        <f>[1]Summary_Quantities!D16</f>
        <v xml:space="preserve">Concrete Sidewalk Pavement w/ Glow Aggregate (4 in. Non-Reinf) </v>
      </c>
      <c r="E10" s="32"/>
      <c r="F10" s="32"/>
      <c r="G10" s="32"/>
      <c r="H10" s="32"/>
      <c r="I10" s="32"/>
      <c r="J10" s="33"/>
      <c r="K10" s="16"/>
      <c r="L10" s="15" t="str">
        <f>[1]Summary_Quantities!L16</f>
        <v>SY</v>
      </c>
      <c r="M10" s="14">
        <f>[1]Summary_Quantities!M16</f>
        <v>84</v>
      </c>
      <c r="N10" s="13" t="str">
        <f t="shared" si="0"/>
        <v/>
      </c>
    </row>
    <row r="11" spans="2:14" ht="14.1" customHeight="1" x14ac:dyDescent="0.25">
      <c r="B11" s="17">
        <f>[1]Summary_Quantities!B17</f>
        <v>10</v>
      </c>
      <c r="C11" s="17" t="str">
        <f>[1]Summary_Quantities!C17</f>
        <v>Paving</v>
      </c>
      <c r="D11" s="31" t="str">
        <f>[1]Summary_Quantities!D17</f>
        <v xml:space="preserve">Concrete Sidewalk Pavement (4 in. Non-Reinf) </v>
      </c>
      <c r="E11" s="32"/>
      <c r="F11" s="32"/>
      <c r="G11" s="32"/>
      <c r="H11" s="32"/>
      <c r="I11" s="32"/>
      <c r="J11" s="33"/>
      <c r="K11" s="16"/>
      <c r="L11" s="15" t="str">
        <f>[1]Summary_Quantities!L17</f>
        <v>SY</v>
      </c>
      <c r="M11" s="14">
        <f>[1]Summary_Quantities!M17</f>
        <v>60</v>
      </c>
      <c r="N11" s="13" t="str">
        <f t="shared" si="0"/>
        <v/>
      </c>
    </row>
    <row r="12" spans="2:14" ht="14.1" customHeight="1" x14ac:dyDescent="0.25">
      <c r="B12" s="17">
        <f>[1]Summary_Quantities!B18</f>
        <v>11</v>
      </c>
      <c r="C12" s="17" t="str">
        <f>[1]Summary_Quantities!C18</f>
        <v>Paving</v>
      </c>
      <c r="D12" s="31" t="str">
        <f>[1]Summary_Quantities!D18</f>
        <v xml:space="preserve">Concrete Curb Ramp </v>
      </c>
      <c r="E12" s="32"/>
      <c r="F12" s="32"/>
      <c r="G12" s="32"/>
      <c r="H12" s="32"/>
      <c r="I12" s="32"/>
      <c r="J12" s="33"/>
      <c r="K12" s="16"/>
      <c r="L12" s="15" t="str">
        <f>[1]Summary_Quantities!L18</f>
        <v>EA</v>
      </c>
      <c r="M12" s="14">
        <f>[1]Summary_Quantities!M18</f>
        <v>2500</v>
      </c>
      <c r="N12" s="13" t="str">
        <f t="shared" si="0"/>
        <v/>
      </c>
    </row>
    <row r="13" spans="2:14" ht="14.1" customHeight="1" x14ac:dyDescent="0.25">
      <c r="B13" s="17">
        <f>[1]Summary_Quantities!B19</f>
        <v>12</v>
      </c>
      <c r="C13" s="17" t="str">
        <f>[1]Summary_Quantities!C19</f>
        <v>Paving</v>
      </c>
      <c r="D13" s="31" t="str">
        <f>[1]Summary_Quantities!D19</f>
        <v>Truncated Domes</v>
      </c>
      <c r="E13" s="32"/>
      <c r="F13" s="32"/>
      <c r="G13" s="32"/>
      <c r="H13" s="32"/>
      <c r="I13" s="32"/>
      <c r="J13" s="33"/>
      <c r="K13" s="16"/>
      <c r="L13" s="15" t="str">
        <f>[1]Summary_Quantities!L19</f>
        <v>SF</v>
      </c>
      <c r="M13" s="14">
        <f>[1]Summary_Quantities!M19</f>
        <v>55</v>
      </c>
      <c r="N13" s="13" t="str">
        <f t="shared" si="0"/>
        <v/>
      </c>
    </row>
    <row r="14" spans="2:14" ht="14.1" customHeight="1" x14ac:dyDescent="0.25">
      <c r="B14" s="17">
        <f>[1]Summary_Quantities!B20</f>
        <v>13</v>
      </c>
      <c r="C14" s="17" t="str">
        <f>[1]Summary_Quantities!C20</f>
        <v>Paving</v>
      </c>
      <c r="D14" s="31" t="str">
        <f>[1]Summary_Quantities!D20</f>
        <v>Concrete Curb and Gutter</v>
      </c>
      <c r="E14" s="32"/>
      <c r="F14" s="32"/>
      <c r="G14" s="32"/>
      <c r="H14" s="32"/>
      <c r="I14" s="32"/>
      <c r="J14" s="33"/>
      <c r="K14" s="16"/>
      <c r="L14" s="15" t="str">
        <f>[1]Summary_Quantities!L20</f>
        <v>LF</v>
      </c>
      <c r="M14" s="14">
        <f>[1]Summary_Quantities!M20</f>
        <v>35</v>
      </c>
      <c r="N14" s="13" t="str">
        <f t="shared" si="0"/>
        <v/>
      </c>
    </row>
    <row r="15" spans="2:14" ht="14.1" customHeight="1" x14ac:dyDescent="0.25">
      <c r="B15" s="17">
        <f>[1]Summary_Quantities!B21</f>
        <v>14</v>
      </c>
      <c r="C15" s="17" t="str">
        <f>[1]Summary_Quantities!C21</f>
        <v>Paving</v>
      </c>
      <c r="D15" s="31" t="str">
        <f>[1]Summary_Quantities!D21</f>
        <v>Striping (6 in. White)</v>
      </c>
      <c r="E15" s="32"/>
      <c r="F15" s="32"/>
      <c r="G15" s="32"/>
      <c r="H15" s="32"/>
      <c r="I15" s="32"/>
      <c r="J15" s="33"/>
      <c r="K15" s="16">
        <f>752*3</f>
        <v>2256</v>
      </c>
      <c r="L15" s="15" t="str">
        <f>[1]Summary_Quantities!L21</f>
        <v>LF</v>
      </c>
      <c r="M15" s="14">
        <f>[1]Summary_Quantities!M21</f>
        <v>4</v>
      </c>
      <c r="N15" s="13">
        <f t="shared" si="0"/>
        <v>9024</v>
      </c>
    </row>
    <row r="16" spans="2:14" ht="14.1" customHeight="1" x14ac:dyDescent="0.25">
      <c r="B16" s="17">
        <f>[1]Summary_Quantities!B22</f>
        <v>15</v>
      </c>
      <c r="C16" s="17" t="str">
        <f>[1]Summary_Quantities!C22</f>
        <v>Paving</v>
      </c>
      <c r="D16" s="31" t="str">
        <f>[1]Summary_Quantities!D22</f>
        <v>Striping (24 in. White)</v>
      </c>
      <c r="E16" s="32"/>
      <c r="F16" s="32"/>
      <c r="G16" s="32"/>
      <c r="H16" s="32"/>
      <c r="I16" s="32"/>
      <c r="J16" s="33"/>
      <c r="K16" s="21"/>
      <c r="L16" s="15" t="str">
        <f>[1]Summary_Quantities!L22</f>
        <v>LF</v>
      </c>
      <c r="M16" s="14">
        <f>[1]Summary_Quantities!M22</f>
        <v>22</v>
      </c>
      <c r="N16" s="13" t="str">
        <f t="shared" si="0"/>
        <v/>
      </c>
    </row>
    <row r="17" spans="2:14" ht="14.1" customHeight="1" x14ac:dyDescent="0.25">
      <c r="B17" s="17">
        <f>[1]Summary_Quantities!B23</f>
        <v>16</v>
      </c>
      <c r="C17" s="17" t="str">
        <f>[1]Summary_Quantities!C23</f>
        <v>Paving</v>
      </c>
      <c r="D17" s="31" t="str">
        <f>[1]Summary_Quantities!D23</f>
        <v>Striping (Bike Lane Symbol)</v>
      </c>
      <c r="E17" s="32"/>
      <c r="F17" s="32"/>
      <c r="G17" s="32"/>
      <c r="H17" s="32"/>
      <c r="I17" s="32"/>
      <c r="J17" s="33"/>
      <c r="K17" s="21">
        <v>4</v>
      </c>
      <c r="L17" s="15" t="str">
        <f>[1]Summary_Quantities!L23</f>
        <v>EA</v>
      </c>
      <c r="M17" s="14">
        <f>[1]Summary_Quantities!M23</f>
        <v>30</v>
      </c>
      <c r="N17" s="13">
        <f t="shared" si="0"/>
        <v>120</v>
      </c>
    </row>
    <row r="18" spans="2:14" ht="14.1" customHeight="1" x14ac:dyDescent="0.25">
      <c r="B18" s="17">
        <f>[1]Summary_Quantities!B24</f>
        <v>17</v>
      </c>
      <c r="C18" s="17" t="str">
        <f>[1]Summary_Quantities!C24</f>
        <v>Paving</v>
      </c>
      <c r="D18" s="31" t="str">
        <f>[1]Summary_Quantities!D24</f>
        <v>Striping (Pedestrian Lane Symbol)</v>
      </c>
      <c r="E18" s="32"/>
      <c r="F18" s="32"/>
      <c r="G18" s="32"/>
      <c r="H18" s="32"/>
      <c r="I18" s="32"/>
      <c r="J18" s="33"/>
      <c r="K18" s="21">
        <v>2</v>
      </c>
      <c r="L18" s="15" t="str">
        <f>[1]Summary_Quantities!L24</f>
        <v>EA</v>
      </c>
      <c r="M18" s="14">
        <f>[1]Summary_Quantities!M24</f>
        <v>30</v>
      </c>
      <c r="N18" s="13">
        <f t="shared" si="0"/>
        <v>60</v>
      </c>
    </row>
    <row r="19" spans="2:14" ht="14.1" customHeight="1" x14ac:dyDescent="0.25">
      <c r="B19" s="17">
        <f>[1]Summary_Quantities!B25</f>
        <v>18</v>
      </c>
      <c r="C19" s="17" t="str">
        <f>[1]Summary_Quantities!C25</f>
        <v>Paving</v>
      </c>
      <c r="D19" s="31" t="str">
        <f>[1]Summary_Quantities!D25</f>
        <v>Brick Pavers</v>
      </c>
      <c r="E19" s="32"/>
      <c r="F19" s="32"/>
      <c r="G19" s="32"/>
      <c r="H19" s="32"/>
      <c r="I19" s="32"/>
      <c r="J19" s="33"/>
      <c r="K19" s="21"/>
      <c r="L19" s="15" t="str">
        <f>[1]Summary_Quantities!L25</f>
        <v>SF</v>
      </c>
      <c r="M19" s="14">
        <f>[1]Summary_Quantities!M25</f>
        <v>20</v>
      </c>
      <c r="N19" s="13" t="str">
        <f t="shared" si="0"/>
        <v/>
      </c>
    </row>
    <row r="20" spans="2:14" ht="14.1" customHeight="1" x14ac:dyDescent="0.25">
      <c r="B20" s="17">
        <f>[1]Summary_Quantities!B26</f>
        <v>19</v>
      </c>
      <c r="C20" s="17" t="str">
        <f>[1]Summary_Quantities!C26</f>
        <v>Paving</v>
      </c>
      <c r="D20" s="31" t="str">
        <f>[1]Summary_Quantities!D26</f>
        <v>Crushed Stone Surfacing</v>
      </c>
      <c r="E20" s="32"/>
      <c r="F20" s="32"/>
      <c r="G20" s="32"/>
      <c r="H20" s="32"/>
      <c r="I20" s="32"/>
      <c r="J20" s="33"/>
      <c r="K20" s="21"/>
      <c r="L20" s="15" t="str">
        <f>[1]Summary_Quantities!L26</f>
        <v>SF</v>
      </c>
      <c r="M20" s="14">
        <f>[1]Summary_Quantities!M26</f>
        <v>4</v>
      </c>
      <c r="N20" s="13" t="str">
        <f t="shared" si="0"/>
        <v/>
      </c>
    </row>
    <row r="21" spans="2:14" ht="13.5" customHeight="1" x14ac:dyDescent="0.25">
      <c r="B21" s="17">
        <f>[1]Summary_Quantities!B27</f>
        <v>20</v>
      </c>
      <c r="C21" s="17" t="str">
        <f>[1]Summary_Quantities!C27</f>
        <v>Paving</v>
      </c>
      <c r="D21" s="31" t="str">
        <f>[1]Summary_Quantities!D27</f>
        <v>Boardwalk</v>
      </c>
      <c r="E21" s="32"/>
      <c r="F21" s="32"/>
      <c r="G21" s="32"/>
      <c r="H21" s="32"/>
      <c r="I21" s="32"/>
      <c r="J21" s="33"/>
      <c r="K21" s="18">
        <f>16595.7/2</f>
        <v>8297.85</v>
      </c>
      <c r="L21" s="15" t="str">
        <f>[1]Summary_Quantities!L27</f>
        <v>SF</v>
      </c>
      <c r="M21" s="14">
        <f>[1]Summary_Quantities!M27</f>
        <v>15</v>
      </c>
      <c r="N21" s="13">
        <f t="shared" si="0"/>
        <v>124468</v>
      </c>
    </row>
    <row r="22" spans="2:14" ht="13.5" customHeight="1" x14ac:dyDescent="0.25">
      <c r="B22" s="17">
        <f>[1]Summary_Quantities!B28</f>
        <v>21</v>
      </c>
      <c r="C22" s="17" t="str">
        <f>[1]Summary_Quantities!C28</f>
        <v>Wall</v>
      </c>
      <c r="D22" s="31" t="str">
        <f>[1]Summary_Quantities!D28</f>
        <v>Limestone Block Retaining Wall</v>
      </c>
      <c r="E22" s="32"/>
      <c r="F22" s="32"/>
      <c r="G22" s="32"/>
      <c r="H22" s="32"/>
      <c r="I22" s="32"/>
      <c r="J22" s="33"/>
      <c r="K22" s="18"/>
      <c r="L22" s="15" t="str">
        <f>[1]Summary_Quantities!L28</f>
        <v>LF</v>
      </c>
      <c r="M22" s="14">
        <f>[1]Summary_Quantities!M28</f>
        <v>205</v>
      </c>
      <c r="N22" s="13" t="str">
        <f t="shared" si="0"/>
        <v/>
      </c>
    </row>
    <row r="23" spans="2:14" ht="14.1" customHeight="1" x14ac:dyDescent="0.25">
      <c r="B23" s="17">
        <f>[1]Summary_Quantities!B29</f>
        <v>22</v>
      </c>
      <c r="C23" s="17" t="str">
        <f>[1]Summary_Quantities!C29</f>
        <v>Wall</v>
      </c>
      <c r="D23" s="31" t="str">
        <f>[1]Summary_Quantities!D29</f>
        <v>MSE Retaining Wall</v>
      </c>
      <c r="E23" s="32"/>
      <c r="F23" s="32"/>
      <c r="G23" s="32"/>
      <c r="H23" s="32"/>
      <c r="I23" s="32"/>
      <c r="J23" s="33"/>
      <c r="K23" s="21"/>
      <c r="L23" s="15" t="str">
        <f>[1]Summary_Quantities!L29</f>
        <v>SFF</v>
      </c>
      <c r="M23" s="14">
        <f>[1]Summary_Quantities!M29</f>
        <v>60</v>
      </c>
      <c r="N23" s="13" t="str">
        <f t="shared" si="0"/>
        <v/>
      </c>
    </row>
    <row r="24" spans="2:14" ht="14.1" customHeight="1" x14ac:dyDescent="0.25">
      <c r="B24" s="17">
        <f>[1]Summary_Quantities!B30</f>
        <v>23</v>
      </c>
      <c r="C24" s="17" t="str">
        <f>[1]Summary_Quantities!C30</f>
        <v>Stairs</v>
      </c>
      <c r="D24" s="31" t="str">
        <f>[1]Summary_Quantities!D30</f>
        <v>Concrete Stairs</v>
      </c>
      <c r="E24" s="32"/>
      <c r="F24" s="32"/>
      <c r="G24" s="32"/>
      <c r="H24" s="32"/>
      <c r="I24" s="32"/>
      <c r="J24" s="33"/>
      <c r="K24" s="21"/>
      <c r="L24" s="15" t="str">
        <f>[1]Summary_Quantities!L30</f>
        <v>SF</v>
      </c>
      <c r="M24" s="14">
        <f>[1]Summary_Quantities!M30</f>
        <v>12</v>
      </c>
      <c r="N24" s="13" t="str">
        <f t="shared" si="0"/>
        <v/>
      </c>
    </row>
    <row r="25" spans="2:14" ht="14.1" customHeight="1" x14ac:dyDescent="0.25">
      <c r="B25" s="17">
        <f>[1]Summary_Quantities!B31</f>
        <v>24</v>
      </c>
      <c r="C25" s="17" t="str">
        <f>[1]Summary_Quantities!C31</f>
        <v>Tunnel</v>
      </c>
      <c r="D25" s="31" t="str">
        <f>[1]Summary_Quantities!D31</f>
        <v>Pedestrian Tunnel</v>
      </c>
      <c r="E25" s="32"/>
      <c r="F25" s="32"/>
      <c r="G25" s="32"/>
      <c r="H25" s="32"/>
      <c r="I25" s="32"/>
      <c r="J25" s="33"/>
      <c r="K25" s="20"/>
      <c r="L25" s="15" t="str">
        <f>[1]Summary_Quantities!L31</f>
        <v>EA</v>
      </c>
      <c r="M25" s="14">
        <f>[1]Summary_Quantities!M31</f>
        <v>584000</v>
      </c>
      <c r="N25" s="13" t="str">
        <f t="shared" si="0"/>
        <v/>
      </c>
    </row>
    <row r="26" spans="2:14" ht="14.1" customHeight="1" x14ac:dyDescent="0.25">
      <c r="B26" s="17">
        <f>[1]Summary_Quantities!B32</f>
        <v>25</v>
      </c>
      <c r="C26" s="17" t="str">
        <f>[1]Summary_Quantities!C32</f>
        <v>Landscape</v>
      </c>
      <c r="D26" s="31" t="str">
        <f>[1]Summary_Quantities!D32</f>
        <v>Decorative Gravel</v>
      </c>
      <c r="E26" s="32"/>
      <c r="F26" s="32"/>
      <c r="G26" s="32"/>
      <c r="H26" s="32"/>
      <c r="I26" s="32"/>
      <c r="J26" s="33"/>
      <c r="K26" s="20"/>
      <c r="L26" s="15" t="str">
        <f>[1]Summary_Quantities!L32</f>
        <v>SF</v>
      </c>
      <c r="M26" s="14">
        <f>[1]Summary_Quantities!M32</f>
        <v>5</v>
      </c>
      <c r="N26" s="13" t="str">
        <f t="shared" si="0"/>
        <v/>
      </c>
    </row>
    <row r="27" spans="2:14" ht="14.1" customHeight="1" x14ac:dyDescent="0.25">
      <c r="B27" s="17">
        <f>[1]Summary_Quantities!B33</f>
        <v>26</v>
      </c>
      <c r="C27" s="17" t="str">
        <f>[1]Summary_Quantities!C33</f>
        <v>Landscape</v>
      </c>
      <c r="D27" s="31" t="str">
        <f>[1]Summary_Quantities!D33</f>
        <v>Top Soil amendment (6" depth)</v>
      </c>
      <c r="E27" s="32"/>
      <c r="F27" s="32"/>
      <c r="G27" s="32"/>
      <c r="H27" s="32"/>
      <c r="I27" s="32"/>
      <c r="J27" s="33"/>
      <c r="K27" s="20"/>
      <c r="L27" s="15" t="str">
        <f>[1]Summary_Quantities!L33</f>
        <v>CY</v>
      </c>
      <c r="M27" s="14">
        <f>[1]Summary_Quantities!M33</f>
        <v>10</v>
      </c>
      <c r="N27" s="13" t="str">
        <f t="shared" si="0"/>
        <v/>
      </c>
    </row>
    <row r="28" spans="2:14" ht="14.1" customHeight="1" x14ac:dyDescent="0.25">
      <c r="B28" s="17">
        <f>[1]Summary_Quantities!B34</f>
        <v>27</v>
      </c>
      <c r="C28" s="17" t="str">
        <f>[1]Summary_Quantities!C34</f>
        <v>Landscape</v>
      </c>
      <c r="D28" s="31" t="str">
        <f>[1]Summary_Quantities!D34</f>
        <v>Overstory Trees</v>
      </c>
      <c r="E28" s="32"/>
      <c r="F28" s="32"/>
      <c r="G28" s="32"/>
      <c r="H28" s="32"/>
      <c r="I28" s="32"/>
      <c r="J28" s="33"/>
      <c r="K28" s="18"/>
      <c r="L28" s="15" t="str">
        <f>[1]Summary_Quantities!L34</f>
        <v>EA</v>
      </c>
      <c r="M28" s="14">
        <f>[1]Summary_Quantities!M34</f>
        <v>400</v>
      </c>
      <c r="N28" s="13" t="str">
        <f t="shared" si="0"/>
        <v/>
      </c>
    </row>
    <row r="29" spans="2:14" ht="14.1" customHeight="1" x14ac:dyDescent="0.25">
      <c r="B29" s="17">
        <f>[1]Summary_Quantities!B35</f>
        <v>28</v>
      </c>
      <c r="C29" s="17" t="str">
        <f>[1]Summary_Quantities!C35</f>
        <v>Landscape</v>
      </c>
      <c r="D29" s="31" t="str">
        <f>[1]Summary_Quantities!D35</f>
        <v>Shrub (#1)</v>
      </c>
      <c r="E29" s="32"/>
      <c r="F29" s="32"/>
      <c r="G29" s="32"/>
      <c r="H29" s="32"/>
      <c r="I29" s="32"/>
      <c r="J29" s="33"/>
      <c r="K29" s="18"/>
      <c r="L29" s="15" t="str">
        <f>[1]Summary_Quantities!L35</f>
        <v>EA</v>
      </c>
      <c r="M29" s="14">
        <f>[1]Summary_Quantities!M35</f>
        <v>50</v>
      </c>
      <c r="N29" s="13" t="str">
        <f t="shared" si="0"/>
        <v/>
      </c>
    </row>
    <row r="30" spans="2:14" ht="14.1" customHeight="1" x14ac:dyDescent="0.25">
      <c r="B30" s="17">
        <f>[1]Summary_Quantities!B36</f>
        <v>29</v>
      </c>
      <c r="C30" s="17" t="str">
        <f>[1]Summary_Quantities!C36</f>
        <v>Landscape</v>
      </c>
      <c r="D30" s="31" t="str">
        <f>[1]Summary_Quantities!D36</f>
        <v>Mulch</v>
      </c>
      <c r="E30" s="32"/>
      <c r="F30" s="32"/>
      <c r="G30" s="32"/>
      <c r="H30" s="32"/>
      <c r="I30" s="32"/>
      <c r="J30" s="33"/>
      <c r="K30" s="18"/>
      <c r="L30" s="15" t="str">
        <f>[1]Summary_Quantities!L36</f>
        <v>CY</v>
      </c>
      <c r="M30" s="14">
        <f>[1]Summary_Quantities!M36</f>
        <v>100</v>
      </c>
      <c r="N30" s="13" t="str">
        <f t="shared" si="0"/>
        <v/>
      </c>
    </row>
    <row r="31" spans="2:14" ht="14.1" customHeight="1" x14ac:dyDescent="0.25">
      <c r="B31" s="17">
        <f>[1]Summary_Quantities!B37</f>
        <v>30</v>
      </c>
      <c r="C31" s="17" t="str">
        <f>[1]Summary_Quantities!C37</f>
        <v>Landscape</v>
      </c>
      <c r="D31" s="31" t="str">
        <f>[1]Summary_Quantities!D37</f>
        <v>Sod</v>
      </c>
      <c r="E31" s="32"/>
      <c r="F31" s="32"/>
      <c r="G31" s="32"/>
      <c r="H31" s="32"/>
      <c r="I31" s="32"/>
      <c r="J31" s="33"/>
      <c r="K31" s="19"/>
      <c r="L31" s="15" t="str">
        <f>[1]Summary_Quantities!L37</f>
        <v>SY</v>
      </c>
      <c r="M31" s="14">
        <f>[1]Summary_Quantities!M37</f>
        <v>4</v>
      </c>
      <c r="N31" s="13" t="str">
        <f t="shared" si="0"/>
        <v/>
      </c>
    </row>
    <row r="32" spans="2:14" ht="14.1" customHeight="1" x14ac:dyDescent="0.25">
      <c r="B32" s="17">
        <f>[1]Summary_Quantities!B38</f>
        <v>31</v>
      </c>
      <c r="C32" s="17" t="str">
        <f>[1]Summary_Quantities!C38</f>
        <v>Amenities</v>
      </c>
      <c r="D32" s="31" t="str">
        <f>[1]Summary_Quantities!D38</f>
        <v>Decorative Fence / Screen</v>
      </c>
      <c r="E32" s="32"/>
      <c r="F32" s="32"/>
      <c r="G32" s="32"/>
      <c r="H32" s="32"/>
      <c r="I32" s="32"/>
      <c r="J32" s="33"/>
      <c r="K32" s="19"/>
      <c r="L32" s="15" t="str">
        <f>[1]Summary_Quantities!L38</f>
        <v>LF</v>
      </c>
      <c r="M32" s="14">
        <f>[1]Summary_Quantities!M38</f>
        <v>60</v>
      </c>
      <c r="N32" s="13" t="str">
        <f t="shared" si="0"/>
        <v/>
      </c>
    </row>
    <row r="33" spans="2:14" ht="14.1" customHeight="1" x14ac:dyDescent="0.25">
      <c r="B33" s="17">
        <f>[1]Summary_Quantities!B39</f>
        <v>32</v>
      </c>
      <c r="C33" s="17" t="str">
        <f>[1]Summary_Quantities!C39</f>
        <v>Amenities</v>
      </c>
      <c r="D33" s="31" t="str">
        <f>[1]Summary_Quantities!D39</f>
        <v>Shelter</v>
      </c>
      <c r="E33" s="32"/>
      <c r="F33" s="32"/>
      <c r="G33" s="32"/>
      <c r="H33" s="32"/>
      <c r="I33" s="32"/>
      <c r="J33" s="33"/>
      <c r="K33" s="19"/>
      <c r="L33" s="15" t="str">
        <f>[1]Summary_Quantities!L39</f>
        <v>EA</v>
      </c>
      <c r="M33" s="14">
        <f>[1]Summary_Quantities!M39</f>
        <v>20000</v>
      </c>
      <c r="N33" s="13" t="str">
        <f t="shared" si="0"/>
        <v/>
      </c>
    </row>
    <row r="34" spans="2:14" ht="14.1" customHeight="1" x14ac:dyDescent="0.25">
      <c r="B34" s="17">
        <f>[1]Summary_Quantities!B40</f>
        <v>33</v>
      </c>
      <c r="C34" s="17" t="str">
        <f>[1]Summary_Quantities!C40</f>
        <v>Amenities</v>
      </c>
      <c r="D34" s="31" t="str">
        <f>[1]Summary_Quantities!D40</f>
        <v>Picnic Table</v>
      </c>
      <c r="E34" s="32"/>
      <c r="F34" s="32"/>
      <c r="G34" s="32"/>
      <c r="H34" s="32"/>
      <c r="I34" s="32"/>
      <c r="J34" s="33"/>
      <c r="K34" s="19"/>
      <c r="L34" s="15" t="str">
        <f>[1]Summary_Quantities!L40</f>
        <v>EA</v>
      </c>
      <c r="M34" s="14">
        <f>[1]Summary_Quantities!M40</f>
        <v>3000</v>
      </c>
      <c r="N34" s="13" t="str">
        <f t="shared" si="0"/>
        <v/>
      </c>
    </row>
    <row r="35" spans="2:14" ht="13.5" customHeight="1" x14ac:dyDescent="0.25">
      <c r="B35" s="17">
        <f>[1]Summary_Quantities!B41</f>
        <v>34</v>
      </c>
      <c r="C35" s="17" t="str">
        <f>[1]Summary_Quantities!C41</f>
        <v>Amenities</v>
      </c>
      <c r="D35" s="31" t="str">
        <f>[1]Summary_Quantities!D41</f>
        <v>Trash Receptacle</v>
      </c>
      <c r="E35" s="32"/>
      <c r="F35" s="32"/>
      <c r="G35" s="32"/>
      <c r="H35" s="32"/>
      <c r="I35" s="32"/>
      <c r="J35" s="33"/>
      <c r="K35" s="18"/>
      <c r="L35" s="15" t="str">
        <f>[1]Summary_Quantities!L41</f>
        <v>EA</v>
      </c>
      <c r="M35" s="14">
        <f>[1]Summary_Quantities!M41</f>
        <v>1500</v>
      </c>
      <c r="N35" s="13" t="str">
        <f t="shared" si="0"/>
        <v/>
      </c>
    </row>
    <row r="36" spans="2:14" ht="13.5" customHeight="1" x14ac:dyDescent="0.25">
      <c r="B36" s="17">
        <f>[1]Summary_Quantities!B42</f>
        <v>35</v>
      </c>
      <c r="C36" s="17" t="str">
        <f>[1]Summary_Quantities!C42</f>
        <v>Amenities</v>
      </c>
      <c r="D36" s="31" t="str">
        <f>[1]Summary_Quantities!D42</f>
        <v>Bike Rack</v>
      </c>
      <c r="E36" s="32"/>
      <c r="F36" s="32"/>
      <c r="G36" s="32"/>
      <c r="H36" s="32"/>
      <c r="I36" s="32"/>
      <c r="J36" s="33"/>
      <c r="K36" s="18"/>
      <c r="L36" s="15" t="str">
        <f>[1]Summary_Quantities!L42</f>
        <v>EA</v>
      </c>
      <c r="M36" s="14">
        <f>[1]Summary_Quantities!M42</f>
        <v>1500</v>
      </c>
      <c r="N36" s="38" t="str">
        <f t="shared" si="0"/>
        <v/>
      </c>
    </row>
    <row r="37" spans="2:14" ht="13.5" customHeight="1" x14ac:dyDescent="0.25">
      <c r="B37" s="17">
        <f>[1]Summary_Quantities!B43</f>
        <v>36</v>
      </c>
      <c r="C37" s="17" t="str">
        <f>[1]Summary_Quantities!C43</f>
        <v>Amenities</v>
      </c>
      <c r="D37" s="31" t="str">
        <f>[1]Summary_Quantities!D43</f>
        <v>Bicycle Repair Station</v>
      </c>
      <c r="E37" s="32"/>
      <c r="F37" s="32"/>
      <c r="G37" s="32"/>
      <c r="H37" s="32"/>
      <c r="I37" s="32"/>
      <c r="J37" s="33"/>
      <c r="K37" s="39"/>
      <c r="L37" s="40" t="str">
        <f>[1]Summary_Quantities!L43</f>
        <v>EA</v>
      </c>
      <c r="M37" s="41">
        <f>[1]Summary_Quantities!M43</f>
        <v>1500</v>
      </c>
      <c r="N37" s="38" t="str">
        <f t="shared" si="0"/>
        <v/>
      </c>
    </row>
    <row r="38" spans="2:14" ht="13.5" customHeight="1" x14ac:dyDescent="0.25">
      <c r="B38" s="17">
        <f>[1]Summary_Quantities!B44</f>
        <v>37</v>
      </c>
      <c r="C38" s="17" t="str">
        <f>[1]Summary_Quantities!C44</f>
        <v>Amenities</v>
      </c>
      <c r="D38" s="31" t="str">
        <f>[1]Summary_Quantities!D44</f>
        <v>Limestone Block Bench / Barrier</v>
      </c>
      <c r="E38" s="32"/>
      <c r="F38" s="32"/>
      <c r="G38" s="32"/>
      <c r="H38" s="32"/>
      <c r="I38" s="32"/>
      <c r="J38" s="33"/>
      <c r="K38" s="39">
        <v>6</v>
      </c>
      <c r="L38" s="40" t="str">
        <f>[1]Summary_Quantities!L44</f>
        <v>EA</v>
      </c>
      <c r="M38" s="41">
        <f>[1]Summary_Quantities!M44</f>
        <v>1400</v>
      </c>
      <c r="N38" s="38">
        <f t="shared" si="0"/>
        <v>8400</v>
      </c>
    </row>
    <row r="39" spans="2:14" ht="13.5" customHeight="1" x14ac:dyDescent="0.25">
      <c r="B39" s="17">
        <f>[1]Summary_Quantities!B45</f>
        <v>38</v>
      </c>
      <c r="C39" s="17" t="str">
        <f>[1]Summary_Quantities!C45</f>
        <v>Amenities</v>
      </c>
      <c r="D39" s="31" t="str">
        <f>[1]Summary_Quantities!D45</f>
        <v>10' Swing Gate</v>
      </c>
      <c r="E39" s="32"/>
      <c r="F39" s="32"/>
      <c r="G39" s="32"/>
      <c r="H39" s="32"/>
      <c r="I39" s="32"/>
      <c r="J39" s="33"/>
      <c r="K39" s="39">
        <v>1</v>
      </c>
      <c r="L39" s="40" t="str">
        <f>[1]Summary_Quantities!L45</f>
        <v>EA</v>
      </c>
      <c r="M39" s="41">
        <f>[1]Summary_Quantities!M45</f>
        <v>5000</v>
      </c>
      <c r="N39" s="38">
        <f t="shared" si="0"/>
        <v>5000</v>
      </c>
    </row>
    <row r="40" spans="2:14" ht="13.5" customHeight="1" x14ac:dyDescent="0.25">
      <c r="B40" s="17">
        <f>[1]Summary_Quantities!B46</f>
        <v>39</v>
      </c>
      <c r="C40" s="17" t="str">
        <f>[1]Summary_Quantities!C46</f>
        <v>Amenities</v>
      </c>
      <c r="D40" s="31" t="str">
        <f>[1]Summary_Quantities!D46</f>
        <v>Water Fountain (Water Bottle Filler, Dog Bowl)</v>
      </c>
      <c r="E40" s="32"/>
      <c r="F40" s="32"/>
      <c r="G40" s="32"/>
      <c r="H40" s="32"/>
      <c r="I40" s="32"/>
      <c r="J40" s="33"/>
      <c r="K40" s="39"/>
      <c r="L40" s="40" t="str">
        <f>[1]Summary_Quantities!L46</f>
        <v>EA</v>
      </c>
      <c r="M40" s="41">
        <f>[1]Summary_Quantities!M46</f>
        <v>6000</v>
      </c>
      <c r="N40" s="38" t="str">
        <f t="shared" si="0"/>
        <v/>
      </c>
    </row>
    <row r="41" spans="2:14" ht="13.5" customHeight="1" x14ac:dyDescent="0.25">
      <c r="B41" s="17">
        <f>[1]Summary_Quantities!B47</f>
        <v>40</v>
      </c>
      <c r="C41" s="17" t="str">
        <f>[1]Summary_Quantities!C47</f>
        <v>Amenities</v>
      </c>
      <c r="D41" s="31" t="str">
        <f>[1]Summary_Quantities!D47</f>
        <v>Concrete Parking Block</v>
      </c>
      <c r="E41" s="32"/>
      <c r="F41" s="32"/>
      <c r="G41" s="32"/>
      <c r="H41" s="32"/>
      <c r="I41" s="32"/>
      <c r="J41" s="33"/>
      <c r="K41" s="39"/>
      <c r="L41" s="40" t="str">
        <f>[1]Summary_Quantities!L47</f>
        <v>EA</v>
      </c>
      <c r="M41" s="41">
        <f>[1]Summary_Quantities!M47</f>
        <v>100</v>
      </c>
      <c r="N41" s="38" t="str">
        <f t="shared" si="0"/>
        <v/>
      </c>
    </row>
    <row r="42" spans="2:14" ht="14.1" customHeight="1" x14ac:dyDescent="0.25">
      <c r="B42" s="17">
        <f>[1]Summary_Quantities!B48</f>
        <v>41</v>
      </c>
      <c r="C42" s="17" t="str">
        <f>[1]Summary_Quantities!C48</f>
        <v>Amenities</v>
      </c>
      <c r="D42" s="31" t="str">
        <f>[1]Summary_Quantities!D48</f>
        <v>Railing</v>
      </c>
      <c r="E42" s="32"/>
      <c r="F42" s="32"/>
      <c r="G42" s="32"/>
      <c r="H42" s="32"/>
      <c r="I42" s="32"/>
      <c r="J42" s="33"/>
      <c r="K42" s="39">
        <f>752*2</f>
        <v>1504</v>
      </c>
      <c r="L42" s="40" t="str">
        <f>[1]Summary_Quantities!L48</f>
        <v>LF</v>
      </c>
      <c r="M42" s="41">
        <f>[1]Summary_Quantities!M48</f>
        <v>100</v>
      </c>
      <c r="N42" s="38">
        <f t="shared" si="0"/>
        <v>150400</v>
      </c>
    </row>
    <row r="43" spans="2:14" ht="14.1" customHeight="1" x14ac:dyDescent="0.25">
      <c r="B43" s="17">
        <f>[1]Summary_Quantities!B49</f>
        <v>42</v>
      </c>
      <c r="C43" s="17" t="str">
        <f>[1]Summary_Quantities!C49</f>
        <v>Art</v>
      </c>
      <c r="D43" s="31" t="str">
        <f>[1]Summary_Quantities!D49</f>
        <v>Kinetic Art Wall</v>
      </c>
      <c r="E43" s="32"/>
      <c r="F43" s="32"/>
      <c r="G43" s="32"/>
      <c r="H43" s="32"/>
      <c r="I43" s="32"/>
      <c r="J43" s="33"/>
      <c r="K43" s="39"/>
      <c r="L43" s="40" t="str">
        <f>[1]Summary_Quantities!L49</f>
        <v>EA</v>
      </c>
      <c r="M43" s="41">
        <f>[1]Summary_Quantities!M49</f>
        <v>25000</v>
      </c>
      <c r="N43" s="38" t="str">
        <f t="shared" si="0"/>
        <v/>
      </c>
    </row>
    <row r="44" spans="2:14" ht="14.1" customHeight="1" x14ac:dyDescent="0.25">
      <c r="B44" s="17">
        <f>[1]Summary_Quantities!B50</f>
        <v>43</v>
      </c>
      <c r="C44" s="17" t="str">
        <f>[1]Summary_Quantities!C50</f>
        <v>Art</v>
      </c>
      <c r="D44" s="31" t="str">
        <f>[1]Summary_Quantities!D50</f>
        <v>Mural</v>
      </c>
      <c r="E44" s="32"/>
      <c r="F44" s="32"/>
      <c r="G44" s="32"/>
      <c r="H44" s="32"/>
      <c r="I44" s="32"/>
      <c r="J44" s="33"/>
      <c r="K44" s="39"/>
      <c r="L44" s="40" t="str">
        <f>[1]Summary_Quantities!L50</f>
        <v>EA</v>
      </c>
      <c r="M44" s="41">
        <f>[1]Summary_Quantities!M50</f>
        <v>15000</v>
      </c>
      <c r="N44" s="38" t="str">
        <f t="shared" si="0"/>
        <v/>
      </c>
    </row>
    <row r="45" spans="2:14" ht="14.1" customHeight="1" x14ac:dyDescent="0.25">
      <c r="B45" s="17">
        <f>[1]Summary_Quantities!B51</f>
        <v>44</v>
      </c>
      <c r="C45" s="17" t="str">
        <f>[1]Summary_Quantities!C51</f>
        <v>Signage</v>
      </c>
      <c r="D45" s="31" t="str">
        <f>[1]Summary_Quantities!D51</f>
        <v>Post Marker v1 Trail Sign (A)</v>
      </c>
      <c r="E45" s="32"/>
      <c r="F45" s="32"/>
      <c r="G45" s="32"/>
      <c r="H45" s="32"/>
      <c r="I45" s="32"/>
      <c r="J45" s="33"/>
      <c r="K45" s="39"/>
      <c r="L45" s="40" t="str">
        <f>[1]Summary_Quantities!L51</f>
        <v>EA</v>
      </c>
      <c r="M45" s="41">
        <f>[1]Summary_Quantities!M51</f>
        <v>1700</v>
      </c>
      <c r="N45" s="38" t="str">
        <f t="shared" si="0"/>
        <v/>
      </c>
    </row>
    <row r="46" spans="2:14" ht="14.1" customHeight="1" x14ac:dyDescent="0.25">
      <c r="B46" s="17">
        <f>[1]Summary_Quantities!B52</f>
        <v>45</v>
      </c>
      <c r="C46" s="17" t="str">
        <f>[1]Summary_Quantities!C52</f>
        <v>Signage</v>
      </c>
      <c r="D46" s="31" t="str">
        <f>[1]Summary_Quantities!D52</f>
        <v>Ground Marker Trail Sign (B)</v>
      </c>
      <c r="E46" s="32"/>
      <c r="F46" s="32"/>
      <c r="G46" s="32"/>
      <c r="H46" s="32"/>
      <c r="I46" s="32"/>
      <c r="J46" s="33"/>
      <c r="K46" s="39"/>
      <c r="L46" s="40" t="str">
        <f>[1]Summary_Quantities!L52</f>
        <v>EA</v>
      </c>
      <c r="M46" s="41">
        <f>[1]Summary_Quantities!M52</f>
        <v>920</v>
      </c>
      <c r="N46" s="38" t="str">
        <f t="shared" si="0"/>
        <v/>
      </c>
    </row>
    <row r="47" spans="2:14" ht="14.1" customHeight="1" x14ac:dyDescent="0.25">
      <c r="B47" s="17">
        <f>[1]Summary_Quantities!B53</f>
        <v>46</v>
      </c>
      <c r="C47" s="17" t="str">
        <f>[1]Summary_Quantities!C53</f>
        <v>Signage</v>
      </c>
      <c r="D47" s="31" t="str">
        <f>[1]Summary_Quantities!D53</f>
        <v>Information v1 Trail Sign (C1)</v>
      </c>
      <c r="E47" s="32"/>
      <c r="F47" s="32"/>
      <c r="G47" s="32"/>
      <c r="H47" s="32"/>
      <c r="I47" s="32"/>
      <c r="J47" s="33"/>
      <c r="K47" s="39"/>
      <c r="L47" s="40" t="str">
        <f>[1]Summary_Quantities!L53</f>
        <v>EA</v>
      </c>
      <c r="M47" s="41">
        <f>[1]Summary_Quantities!M53</f>
        <v>2000</v>
      </c>
      <c r="N47" s="38" t="str">
        <f t="shared" si="0"/>
        <v/>
      </c>
    </row>
    <row r="48" spans="2:14" ht="14.1" customHeight="1" x14ac:dyDescent="0.25">
      <c r="B48" s="17">
        <f>[1]Summary_Quantities!B54</f>
        <v>47</v>
      </c>
      <c r="C48" s="17" t="str">
        <f>[1]Summary_Quantities!C54</f>
        <v>Signage</v>
      </c>
      <c r="D48" s="31" t="str">
        <f>[1]Summary_Quantities!D54</f>
        <v>Information v2 Trail Sign (C2)</v>
      </c>
      <c r="E48" s="32"/>
      <c r="F48" s="32"/>
      <c r="G48" s="32"/>
      <c r="H48" s="32"/>
      <c r="I48" s="32"/>
      <c r="J48" s="33"/>
      <c r="K48" s="39"/>
      <c r="L48" s="40" t="str">
        <f>[1]Summary_Quantities!L54</f>
        <v>EA</v>
      </c>
      <c r="M48" s="41">
        <f>[1]Summary_Quantities!M54</f>
        <v>3300</v>
      </c>
      <c r="N48" s="38" t="str">
        <f t="shared" si="0"/>
        <v/>
      </c>
    </row>
    <row r="49" spans="2:14" ht="14.1" customHeight="1" x14ac:dyDescent="0.25">
      <c r="B49" s="17">
        <f>[1]Summary_Quantities!B55</f>
        <v>48</v>
      </c>
      <c r="C49" s="17" t="str">
        <f>[1]Summary_Quantities!C55</f>
        <v>Signage</v>
      </c>
      <c r="D49" s="31" t="str">
        <f>[1]Summary_Quantities!D55</f>
        <v>Welcome Trail Sign (D)</v>
      </c>
      <c r="E49" s="32"/>
      <c r="F49" s="32"/>
      <c r="G49" s="32"/>
      <c r="H49" s="32"/>
      <c r="I49" s="32"/>
      <c r="J49" s="33"/>
      <c r="K49" s="39"/>
      <c r="L49" s="40" t="str">
        <f>[1]Summary_Quantities!L55</f>
        <v>EA</v>
      </c>
      <c r="M49" s="41">
        <f>[1]Summary_Quantities!M55</f>
        <v>4700</v>
      </c>
      <c r="N49" s="38" t="str">
        <f t="shared" si="0"/>
        <v/>
      </c>
    </row>
    <row r="50" spans="2:14" ht="14.1" customHeight="1" x14ac:dyDescent="0.25">
      <c r="B50" s="17">
        <f>[1]Summary_Quantities!B56</f>
        <v>49</v>
      </c>
      <c r="C50" s="17" t="str">
        <f>[1]Summary_Quantities!C56</f>
        <v>Signage</v>
      </c>
      <c r="D50" s="31" t="str">
        <f>[1]Summary_Quantities!D56</f>
        <v>Information v2 Trail Sign (E)</v>
      </c>
      <c r="E50" s="32"/>
      <c r="F50" s="32"/>
      <c r="G50" s="32"/>
      <c r="H50" s="32"/>
      <c r="I50" s="32"/>
      <c r="J50" s="33"/>
      <c r="K50" s="39">
        <v>1</v>
      </c>
      <c r="L50" s="40" t="str">
        <f>[1]Summary_Quantities!L56</f>
        <v>EA</v>
      </c>
      <c r="M50" s="41">
        <f>[1]Summary_Quantities!M56</f>
        <v>4200</v>
      </c>
      <c r="N50" s="38">
        <f t="shared" si="0"/>
        <v>4200</v>
      </c>
    </row>
    <row r="51" spans="2:14" ht="13.5" customHeight="1" x14ac:dyDescent="0.25">
      <c r="B51" s="17">
        <f>[1]Summary_Quantities!B57</f>
        <v>50</v>
      </c>
      <c r="C51" s="17" t="str">
        <f>[1]Summary_Quantities!C57</f>
        <v>Signage</v>
      </c>
      <c r="D51" s="31" t="str">
        <f>[1]Summary_Quantities!D57</f>
        <v>Post Marker v3 Trail Sign (F)</v>
      </c>
      <c r="E51" s="32"/>
      <c r="F51" s="32"/>
      <c r="G51" s="32"/>
      <c r="H51" s="32"/>
      <c r="I51" s="32"/>
      <c r="J51" s="33"/>
      <c r="K51" s="39"/>
      <c r="L51" s="40" t="str">
        <f>[1]Summary_Quantities!L57</f>
        <v>EA</v>
      </c>
      <c r="M51" s="41">
        <f>[1]Summary_Quantities!M57</f>
        <v>2200</v>
      </c>
      <c r="N51" s="38" t="str">
        <f t="shared" si="0"/>
        <v/>
      </c>
    </row>
    <row r="52" spans="2:14" ht="14.1" customHeight="1" x14ac:dyDescent="0.25">
      <c r="B52" s="17">
        <f>[1]Summary_Quantities!B58</f>
        <v>51</v>
      </c>
      <c r="C52" s="17" t="str">
        <f>[1]Summary_Quantities!C58</f>
        <v>Signage</v>
      </c>
      <c r="D52" s="31" t="str">
        <f>[1]Summary_Quantities!D58</f>
        <v>Arrival Trail Sign (G)</v>
      </c>
      <c r="E52" s="32"/>
      <c r="F52" s="32"/>
      <c r="G52" s="32"/>
      <c r="H52" s="32"/>
      <c r="I52" s="32"/>
      <c r="J52" s="33"/>
      <c r="K52" s="42"/>
      <c r="L52" s="40" t="str">
        <f>[1]Summary_Quantities!L58</f>
        <v>EA</v>
      </c>
      <c r="M52" s="41">
        <f>[1]Summary_Quantities!M58</f>
        <v>3500</v>
      </c>
      <c r="N52" s="38" t="str">
        <f t="shared" si="0"/>
        <v/>
      </c>
    </row>
    <row r="53" spans="2:14" ht="14.1" customHeight="1" x14ac:dyDescent="0.25">
      <c r="B53" s="17">
        <f>[1]Summary_Quantities!B59</f>
        <v>52</v>
      </c>
      <c r="C53" s="17" t="str">
        <f>[1]Summary_Quantities!C59</f>
        <v>Signage</v>
      </c>
      <c r="D53" s="31" t="str">
        <f>[1]Summary_Quantities!D59</f>
        <v>Interpretive Trail Sign (H)</v>
      </c>
      <c r="E53" s="32"/>
      <c r="F53" s="32"/>
      <c r="G53" s="32"/>
      <c r="H53" s="32"/>
      <c r="I53" s="32"/>
      <c r="J53" s="33"/>
      <c r="K53" s="42"/>
      <c r="L53" s="40" t="str">
        <f>[1]Summary_Quantities!L59</f>
        <v>EA</v>
      </c>
      <c r="M53" s="41">
        <f>[1]Summary_Quantities!M59</f>
        <v>3500</v>
      </c>
      <c r="N53" s="38" t="str">
        <f t="shared" si="0"/>
        <v/>
      </c>
    </row>
    <row r="54" spans="2:14" ht="14.1" customHeight="1" x14ac:dyDescent="0.25">
      <c r="B54" s="17">
        <f>[1]Summary_Quantities!B60</f>
        <v>53</v>
      </c>
      <c r="C54" s="17" t="str">
        <f>[1]Summary_Quantities!C60</f>
        <v>Signage</v>
      </c>
      <c r="D54" s="31" t="str">
        <f>[1]Summary_Quantities!D60</f>
        <v>Trail Parking / Ped. Crossing Sign</v>
      </c>
      <c r="E54" s="32"/>
      <c r="F54" s="32"/>
      <c r="G54" s="32"/>
      <c r="H54" s="32"/>
      <c r="I54" s="32"/>
      <c r="J54" s="33"/>
      <c r="K54" s="42"/>
      <c r="L54" s="40" t="str">
        <f>[1]Summary_Quantities!L60</f>
        <v>EA</v>
      </c>
      <c r="M54" s="41">
        <f>[1]Summary_Quantities!M60</f>
        <v>500</v>
      </c>
      <c r="N54" s="38" t="str">
        <f t="shared" si="0"/>
        <v/>
      </c>
    </row>
    <row r="55" spans="2:14" ht="14.1" customHeight="1" x14ac:dyDescent="0.25">
      <c r="B55" s="17">
        <f>[1]Summary_Quantities!B61</f>
        <v>54</v>
      </c>
      <c r="C55" s="17" t="str">
        <f>[1]Summary_Quantities!C61</f>
        <v>Lighting</v>
      </c>
      <c r="D55" s="31" t="str">
        <f>[1]Summary_Quantities!D61</f>
        <v>Central Ave. Bridge Lighting</v>
      </c>
      <c r="E55" s="32"/>
      <c r="F55" s="32"/>
      <c r="G55" s="32"/>
      <c r="H55" s="32"/>
      <c r="I55" s="32"/>
      <c r="J55" s="33"/>
      <c r="K55" s="43">
        <v>2.5</v>
      </c>
      <c r="L55" s="40" t="str">
        <f>[1]Summary_Quantities!L61</f>
        <v>LS</v>
      </c>
      <c r="M55" s="41">
        <f>[1]Summary_Quantities!M61</f>
        <v>20000</v>
      </c>
      <c r="N55" s="38">
        <f t="shared" si="0"/>
        <v>50000</v>
      </c>
    </row>
    <row r="56" spans="2:14" ht="14.1" customHeight="1" x14ac:dyDescent="0.25">
      <c r="B56" s="17">
        <f>[1]Summary_Quantities!B62</f>
        <v>55</v>
      </c>
      <c r="C56" s="17" t="str">
        <f>[1]Summary_Quantities!C62</f>
        <v>Lighting</v>
      </c>
      <c r="D56" s="31" t="str">
        <f>[1]Summary_Quantities!D62</f>
        <v>Pedestrian Lighitng</v>
      </c>
      <c r="E56" s="32"/>
      <c r="F56" s="32"/>
      <c r="G56" s="32"/>
      <c r="H56" s="32"/>
      <c r="I56" s="32"/>
      <c r="J56" s="33"/>
      <c r="K56" s="42"/>
      <c r="L56" s="40" t="str">
        <f>[1]Summary_Quantities!L62</f>
        <v>EA</v>
      </c>
      <c r="M56" s="41">
        <f>[1]Summary_Quantities!M62</f>
        <v>4000</v>
      </c>
      <c r="N56" s="38" t="str">
        <f t="shared" si="0"/>
        <v/>
      </c>
    </row>
    <row r="57" spans="2:14" ht="14.1" customHeight="1" x14ac:dyDescent="0.25">
      <c r="B57" s="17">
        <f>[1]Summary_Quantities!B63</f>
        <v>56</v>
      </c>
      <c r="C57" s="17" t="str">
        <f>[1]Summary_Quantities!C63</f>
        <v>Lighting</v>
      </c>
      <c r="D57" s="31" t="str">
        <f>[1]Summary_Quantities!D63</f>
        <v>Column Uplighting</v>
      </c>
      <c r="E57" s="32"/>
      <c r="F57" s="32"/>
      <c r="G57" s="32"/>
      <c r="H57" s="32"/>
      <c r="I57" s="32"/>
      <c r="J57" s="33"/>
      <c r="K57" s="42"/>
      <c r="L57" s="40" t="str">
        <f>[1]Summary_Quantities!L63</f>
        <v>EA</v>
      </c>
      <c r="M57" s="41">
        <f>[1]Summary_Quantities!M63</f>
        <v>3000</v>
      </c>
      <c r="N57" s="38" t="str">
        <f t="shared" si="0"/>
        <v/>
      </c>
    </row>
    <row r="58" spans="2:14" ht="14.1" customHeight="1" x14ac:dyDescent="0.25">
      <c r="B58" s="17">
        <f>[1]Summary_Quantities!B64</f>
        <v>57</v>
      </c>
      <c r="C58" s="17">
        <f>[1]Summary_Quantities!C64</f>
        <v>0</v>
      </c>
      <c r="D58" s="31">
        <f>[1]Summary_Quantities!D64</f>
        <v>0</v>
      </c>
      <c r="E58" s="32"/>
      <c r="F58" s="32"/>
      <c r="G58" s="32"/>
      <c r="H58" s="32"/>
      <c r="I58" s="32"/>
      <c r="J58" s="33"/>
      <c r="K58" s="16"/>
      <c r="L58" s="15">
        <f>[1]Summary_Quantities!L64</f>
        <v>0</v>
      </c>
      <c r="M58" s="14">
        <f>[1]Summary_Quantities!M64</f>
        <v>0</v>
      </c>
      <c r="N58" s="13" t="str">
        <f t="shared" si="0"/>
        <v/>
      </c>
    </row>
    <row r="59" spans="2:14" ht="14.1" customHeight="1" x14ac:dyDescent="0.25">
      <c r="B59" s="17">
        <f>[1]Summary_Quantities!B65</f>
        <v>58</v>
      </c>
      <c r="C59" s="17">
        <f>[1]Summary_Quantities!C65</f>
        <v>0</v>
      </c>
      <c r="D59" s="31">
        <f>[1]Summary_Quantities!D65</f>
        <v>0</v>
      </c>
      <c r="E59" s="32"/>
      <c r="F59" s="32"/>
      <c r="G59" s="32"/>
      <c r="H59" s="32"/>
      <c r="I59" s="32"/>
      <c r="J59" s="33"/>
      <c r="K59" s="16"/>
      <c r="L59" s="15">
        <f>[1]Summary_Quantities!L65</f>
        <v>0</v>
      </c>
      <c r="M59" s="14">
        <f>[1]Summary_Quantities!M65</f>
        <v>0</v>
      </c>
      <c r="N59" s="13" t="str">
        <f t="shared" si="0"/>
        <v/>
      </c>
    </row>
    <row r="60" spans="2:14" x14ac:dyDescent="0.25">
      <c r="B60" s="9"/>
      <c r="C60" s="9"/>
      <c r="D60" s="12"/>
      <c r="E60" s="12"/>
      <c r="F60" s="12"/>
      <c r="G60" s="12"/>
      <c r="H60" s="12"/>
      <c r="I60" s="12"/>
      <c r="J60" s="12"/>
      <c r="K60" s="5"/>
      <c r="L60" s="4"/>
      <c r="M60" s="3" t="s">
        <v>5</v>
      </c>
      <c r="N60" s="10">
        <f>+SUM(N2:N59)</f>
        <v>366672</v>
      </c>
    </row>
    <row r="61" spans="2:14" x14ac:dyDescent="0.25">
      <c r="B61" s="9"/>
      <c r="C61" s="9"/>
      <c r="D61" s="8"/>
      <c r="E61" s="8"/>
      <c r="F61" s="8"/>
      <c r="G61" s="8"/>
      <c r="H61" s="8"/>
      <c r="I61" s="7"/>
      <c r="J61" s="11"/>
      <c r="K61" s="5"/>
      <c r="L61" s="4"/>
      <c r="M61" s="5" t="s">
        <v>4</v>
      </c>
      <c r="N61" s="10">
        <f>+N60*0.06</f>
        <v>22000.32</v>
      </c>
    </row>
    <row r="62" spans="2:14" x14ac:dyDescent="0.25">
      <c r="B62" s="9"/>
      <c r="C62" s="9"/>
      <c r="D62" s="8"/>
      <c r="E62" s="8"/>
      <c r="F62" s="8"/>
      <c r="G62" s="8"/>
      <c r="H62" s="8"/>
      <c r="I62" s="7"/>
      <c r="J62" s="11"/>
      <c r="K62" s="5"/>
      <c r="L62" s="4"/>
      <c r="M62" s="5" t="s">
        <v>3</v>
      </c>
      <c r="N62" s="10">
        <f>+N60*0.2</f>
        <v>73334.400000000009</v>
      </c>
    </row>
    <row r="63" spans="2:14" x14ac:dyDescent="0.25">
      <c r="B63" s="9"/>
      <c r="C63" s="9"/>
      <c r="D63" s="8"/>
      <c r="E63" s="8"/>
      <c r="F63" s="8"/>
      <c r="G63" s="8"/>
      <c r="H63" s="8"/>
      <c r="I63" s="7"/>
      <c r="J63" s="11"/>
      <c r="K63" s="5"/>
      <c r="L63" s="4"/>
      <c r="M63" s="5" t="s">
        <v>14</v>
      </c>
      <c r="N63" s="10">
        <f>(N60+N61+N62)*0.1</f>
        <v>46200.672000000006</v>
      </c>
    </row>
    <row r="64" spans="2:14" x14ac:dyDescent="0.25">
      <c r="B64" s="9"/>
      <c r="C64" s="9"/>
      <c r="D64" s="8"/>
      <c r="E64" s="8"/>
      <c r="F64" s="8"/>
      <c r="G64" s="8"/>
      <c r="H64" s="8"/>
      <c r="I64" s="7"/>
      <c r="J64" s="6"/>
      <c r="K64" s="5"/>
      <c r="L64" s="4"/>
      <c r="M64" s="3" t="s">
        <v>2</v>
      </c>
      <c r="N64" s="2">
        <f>SUM(N60:N63)</f>
        <v>508207.39200000005</v>
      </c>
    </row>
    <row r="65" spans="1:14" ht="19.5" hidden="1" customHeight="1" x14ac:dyDescent="0.25">
      <c r="D65" t="s">
        <v>1</v>
      </c>
      <c r="M65" s="1"/>
      <c r="N65" s="1"/>
    </row>
    <row r="66" spans="1:14" ht="58.5" hidden="1" customHeight="1" x14ac:dyDescent="0.25">
      <c r="D66" s="37" t="s">
        <v>0</v>
      </c>
      <c r="E66" s="37"/>
      <c r="F66" s="37"/>
      <c r="G66" s="37"/>
      <c r="H66" s="37"/>
      <c r="I66" s="37"/>
      <c r="J66" s="37"/>
      <c r="K66" s="37"/>
      <c r="L66" s="37"/>
      <c r="M66" s="37"/>
      <c r="N66" s="37"/>
    </row>
    <row r="67" spans="1:14" hidden="1" x14ac:dyDescent="0.25">
      <c r="A67" s="1"/>
    </row>
    <row r="68" spans="1:14" hidden="1" x14ac:dyDescent="0.25">
      <c r="A68" s="1"/>
    </row>
    <row r="69" spans="1:14" hidden="1" x14ac:dyDescent="0.25">
      <c r="A69" s="1"/>
    </row>
    <row r="70" spans="1:14" hidden="1" x14ac:dyDescent="0.25">
      <c r="A70" s="1"/>
    </row>
    <row r="71" spans="1:14" hidden="1" x14ac:dyDescent="0.25"/>
    <row r="72" spans="1:14" hidden="1" x14ac:dyDescent="0.25"/>
    <row r="73" spans="1:14" hidden="1" x14ac:dyDescent="0.25"/>
    <row r="74" spans="1:14" hidden="1" x14ac:dyDescent="0.25"/>
    <row r="75" spans="1:14" hidden="1" x14ac:dyDescent="0.25"/>
    <row r="76" spans="1:14" hidden="1" x14ac:dyDescent="0.25"/>
    <row r="77" spans="1:14" hidden="1" x14ac:dyDescent="0.25"/>
    <row r="78" spans="1:14" hidden="1" x14ac:dyDescent="0.25"/>
    <row r="79" spans="1:14" hidden="1" x14ac:dyDescent="0.25"/>
    <row r="80" spans="1:14" hidden="1" x14ac:dyDescent="0.25"/>
    <row r="81" hidden="1" x14ac:dyDescent="0.25"/>
    <row r="82" hidden="1" x14ac:dyDescent="0.25"/>
    <row r="83" hidden="1" x14ac:dyDescent="0.25"/>
    <row r="84" hidden="1" x14ac:dyDescent="0.25"/>
    <row r="85" hidden="1" x14ac:dyDescent="0.25"/>
  </sheetData>
  <mergeCells count="60">
    <mergeCell ref="D59:J59"/>
    <mergeCell ref="D66:N66"/>
    <mergeCell ref="D53:J53"/>
    <mergeCell ref="D54:J54"/>
    <mergeCell ref="D55:J55"/>
    <mergeCell ref="D56:J56"/>
    <mergeCell ref="D57:J57"/>
    <mergeCell ref="D58:J58"/>
    <mergeCell ref="D52:J52"/>
    <mergeCell ref="D41:J41"/>
    <mergeCell ref="D42:J42"/>
    <mergeCell ref="D43:J43"/>
    <mergeCell ref="D44:J44"/>
    <mergeCell ref="D45:J45"/>
    <mergeCell ref="D46:J46"/>
    <mergeCell ref="D47:J47"/>
    <mergeCell ref="D48:J48"/>
    <mergeCell ref="D49:J49"/>
    <mergeCell ref="D50:J50"/>
    <mergeCell ref="D51:J51"/>
    <mergeCell ref="D40:J40"/>
    <mergeCell ref="D29:J29"/>
    <mergeCell ref="D30:J30"/>
    <mergeCell ref="D31:J31"/>
    <mergeCell ref="D32:J32"/>
    <mergeCell ref="D33:J33"/>
    <mergeCell ref="D34:J34"/>
    <mergeCell ref="D35:J35"/>
    <mergeCell ref="D36:J36"/>
    <mergeCell ref="D37:J37"/>
    <mergeCell ref="D38:J38"/>
    <mergeCell ref="D39:J39"/>
    <mergeCell ref="D28:J28"/>
    <mergeCell ref="D17:J17"/>
    <mergeCell ref="D18:J18"/>
    <mergeCell ref="D19:J19"/>
    <mergeCell ref="D20:J20"/>
    <mergeCell ref="D21:J21"/>
    <mergeCell ref="D22:J22"/>
    <mergeCell ref="D23:J23"/>
    <mergeCell ref="D24:J24"/>
    <mergeCell ref="D25:J25"/>
    <mergeCell ref="D26:J26"/>
    <mergeCell ref="D27:J27"/>
    <mergeCell ref="D16:J16"/>
    <mergeCell ref="D5:J5"/>
    <mergeCell ref="D6:J6"/>
    <mergeCell ref="D7:J7"/>
    <mergeCell ref="D8:J8"/>
    <mergeCell ref="D9:J9"/>
    <mergeCell ref="D10:J10"/>
    <mergeCell ref="D11:J11"/>
    <mergeCell ref="D12:J12"/>
    <mergeCell ref="D13:J13"/>
    <mergeCell ref="D14:J14"/>
    <mergeCell ref="D15:J15"/>
    <mergeCell ref="D4:J4"/>
    <mergeCell ref="D1:J1"/>
    <mergeCell ref="D2:J2"/>
    <mergeCell ref="D3:J3"/>
  </mergeCells>
  <pageMargins left="0.7" right="0.7" top="0.75" bottom="0.75" header="0.3" footer="0.3"/>
  <pageSetup scale="67" fitToHeight="0" orientation="portrait" r:id="rId1"/>
  <headerFooter>
    <oddFooter>&amp;R&amp;P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25282-0EFA-4BAD-90D6-87E30B2F5216}">
  <sheetPr>
    <pageSetUpPr fitToPage="1"/>
  </sheetPr>
  <dimension ref="A1:N85"/>
  <sheetViews>
    <sheetView showZeros="0" tabSelected="1" view="pageBreakPreview" topLeftCell="A25" zoomScaleNormal="100" zoomScaleSheetLayoutView="100" workbookViewId="0">
      <selection activeCell="A65" sqref="A65:XFD1048576"/>
    </sheetView>
  </sheetViews>
  <sheetFormatPr defaultRowHeight="15" zeroHeight="1" x14ac:dyDescent="0.25"/>
  <cols>
    <col min="1" max="1" width="2" customWidth="1"/>
    <col min="2" max="3" width="11" customWidth="1"/>
    <col min="4" max="4" width="9.5703125" customWidth="1"/>
    <col min="6" max="6" width="8.42578125" customWidth="1"/>
    <col min="7" max="7" width="7.28515625" customWidth="1"/>
    <col min="8" max="8" width="8" customWidth="1"/>
    <col min="9" max="9" width="11" customWidth="1"/>
    <col min="10" max="10" width="12.5703125" customWidth="1"/>
    <col min="11" max="11" width="11" customWidth="1"/>
    <col min="12" max="12" width="7.140625" bestFit="1" customWidth="1"/>
    <col min="13" max="13" width="13.5703125" customWidth="1"/>
    <col min="14" max="14" width="16" customWidth="1"/>
  </cols>
  <sheetData>
    <row r="1" spans="2:14" ht="14.1" customHeight="1" x14ac:dyDescent="0.25">
      <c r="B1" s="24" t="s">
        <v>12</v>
      </c>
      <c r="C1" s="25" t="s">
        <v>11</v>
      </c>
      <c r="D1" s="34" t="s">
        <v>10</v>
      </c>
      <c r="E1" s="35"/>
      <c r="F1" s="35"/>
      <c r="G1" s="35"/>
      <c r="H1" s="35"/>
      <c r="I1" s="35"/>
      <c r="J1" s="36"/>
      <c r="K1" s="23" t="s">
        <v>9</v>
      </c>
      <c r="L1" s="24" t="s">
        <v>8</v>
      </c>
      <c r="M1" s="23" t="s">
        <v>7</v>
      </c>
      <c r="N1" s="23" t="s">
        <v>6</v>
      </c>
    </row>
    <row r="2" spans="2:14" ht="14.1" customHeight="1" x14ac:dyDescent="0.25">
      <c r="B2" s="17">
        <f>[1]Summary_Quantities!B8</f>
        <v>1</v>
      </c>
      <c r="C2" s="17" t="str">
        <f>[1]Summary_Quantities!C8</f>
        <v>General</v>
      </c>
      <c r="D2" s="31" t="str">
        <f>[1]Summary_Quantities!D8</f>
        <v>Demolition</v>
      </c>
      <c r="E2" s="32"/>
      <c r="F2" s="32"/>
      <c r="G2" s="32"/>
      <c r="H2" s="32"/>
      <c r="I2" s="32"/>
      <c r="J2" s="33"/>
      <c r="K2" s="16">
        <v>1</v>
      </c>
      <c r="L2" s="15" t="str">
        <f>[1]Summary_Quantities!L8</f>
        <v>LS</v>
      </c>
      <c r="M2" s="14">
        <f>[1]Summary_Quantities!M8</f>
        <v>10000</v>
      </c>
      <c r="N2" s="13">
        <f t="shared" ref="N2:N59" si="0">IF(K2="","",ROUND((K2*M2),0))</f>
        <v>10000</v>
      </c>
    </row>
    <row r="3" spans="2:14" ht="14.1" customHeight="1" x14ac:dyDescent="0.25">
      <c r="B3" s="17">
        <f>[1]Summary_Quantities!B9</f>
        <v>2</v>
      </c>
      <c r="C3" s="17" t="str">
        <f>[1]Summary_Quantities!C9</f>
        <v>General</v>
      </c>
      <c r="D3" s="31" t="str">
        <f>[1]Summary_Quantities!D9</f>
        <v>Earthwork</v>
      </c>
      <c r="E3" s="32"/>
      <c r="F3" s="32"/>
      <c r="G3" s="32"/>
      <c r="H3" s="32"/>
      <c r="I3" s="32"/>
      <c r="J3" s="33"/>
      <c r="K3" s="16">
        <v>4</v>
      </c>
      <c r="L3" s="15" t="str">
        <f>[1]Summary_Quantities!L9</f>
        <v>LS</v>
      </c>
      <c r="M3" s="14">
        <f>[1]Summary_Quantities!M9</f>
        <v>10000</v>
      </c>
      <c r="N3" s="13">
        <f t="shared" si="0"/>
        <v>40000</v>
      </c>
    </row>
    <row r="4" spans="2:14" ht="14.1" customHeight="1" x14ac:dyDescent="0.25">
      <c r="B4" s="17">
        <f>[1]Summary_Quantities!B10</f>
        <v>3</v>
      </c>
      <c r="C4" s="17" t="str">
        <f>[1]Summary_Quantities!C10</f>
        <v>Utility</v>
      </c>
      <c r="D4" s="31" t="str">
        <f>[1]Summary_Quantities!D10</f>
        <v>Water Service</v>
      </c>
      <c r="E4" s="32"/>
      <c r="F4" s="32"/>
      <c r="G4" s="32"/>
      <c r="H4" s="32"/>
      <c r="I4" s="32"/>
      <c r="J4" s="33"/>
      <c r="K4" s="22"/>
      <c r="L4" s="15" t="str">
        <f>[1]Summary_Quantities!L10</f>
        <v>LS</v>
      </c>
      <c r="M4" s="14">
        <f>[1]Summary_Quantities!M10</f>
        <v>5000</v>
      </c>
      <c r="N4" s="13" t="str">
        <f t="shared" si="0"/>
        <v/>
      </c>
    </row>
    <row r="5" spans="2:14" ht="14.1" customHeight="1" x14ac:dyDescent="0.25">
      <c r="B5" s="17">
        <f>[1]Summary_Quantities!B11</f>
        <v>4</v>
      </c>
      <c r="C5" s="17" t="str">
        <f>[1]Summary_Quantities!C11</f>
        <v>Utility</v>
      </c>
      <c r="D5" s="31" t="str">
        <f>[1]Summary_Quantities!D11</f>
        <v>Electrical Service</v>
      </c>
      <c r="E5" s="32"/>
      <c r="F5" s="32"/>
      <c r="G5" s="32"/>
      <c r="H5" s="32"/>
      <c r="I5" s="32"/>
      <c r="J5" s="33"/>
      <c r="K5" s="16">
        <v>1</v>
      </c>
      <c r="L5" s="15" t="str">
        <f>[1]Summary_Quantities!L11</f>
        <v>LS</v>
      </c>
      <c r="M5" s="14">
        <f>[1]Summary_Quantities!M11</f>
        <v>5000</v>
      </c>
      <c r="N5" s="13">
        <f t="shared" si="0"/>
        <v>5000</v>
      </c>
    </row>
    <row r="6" spans="2:14" ht="13.5" customHeight="1" x14ac:dyDescent="0.25">
      <c r="B6" s="17">
        <f>[1]Summary_Quantities!B12</f>
        <v>5</v>
      </c>
      <c r="C6" s="17" t="str">
        <f>[1]Summary_Quantities!C12</f>
        <v>Signal</v>
      </c>
      <c r="D6" s="31" t="str">
        <f>[1]Summary_Quantities!D12</f>
        <v>H.A.W.K. Signal</v>
      </c>
      <c r="E6" s="32"/>
      <c r="F6" s="32"/>
      <c r="G6" s="32"/>
      <c r="H6" s="32"/>
      <c r="I6" s="32"/>
      <c r="J6" s="33"/>
      <c r="K6" s="18"/>
      <c r="L6" s="15" t="str">
        <f>[1]Summary_Quantities!L12</f>
        <v>EA</v>
      </c>
      <c r="M6" s="14">
        <f>[1]Summary_Quantities!M12</f>
        <v>35000</v>
      </c>
      <c r="N6" s="13" t="str">
        <f t="shared" si="0"/>
        <v/>
      </c>
    </row>
    <row r="7" spans="2:14" ht="14.1" customHeight="1" x14ac:dyDescent="0.25">
      <c r="B7" s="17">
        <f>[1]Summary_Quantities!B13</f>
        <v>6</v>
      </c>
      <c r="C7" s="17" t="str">
        <f>[1]Summary_Quantities!C13</f>
        <v>Paving</v>
      </c>
      <c r="D7" s="31" t="str">
        <f>[1]Summary_Quantities!D13</f>
        <v>Aggregate Paving (6 in.)</v>
      </c>
      <c r="E7" s="32"/>
      <c r="F7" s="32"/>
      <c r="G7" s="32"/>
      <c r="H7" s="32"/>
      <c r="I7" s="32"/>
      <c r="J7" s="33"/>
      <c r="K7" s="16"/>
      <c r="L7" s="15" t="str">
        <f>[1]Summary_Quantities!L13</f>
        <v>SY</v>
      </c>
      <c r="M7" s="14">
        <f>[1]Summary_Quantities!M13</f>
        <v>50</v>
      </c>
      <c r="N7" s="13" t="str">
        <f t="shared" si="0"/>
        <v/>
      </c>
    </row>
    <row r="8" spans="2:14" ht="14.1" customHeight="1" x14ac:dyDescent="0.25">
      <c r="B8" s="17">
        <f>[1]Summary_Quantities!B14</f>
        <v>7</v>
      </c>
      <c r="C8" s="17" t="str">
        <f>[1]Summary_Quantities!C14</f>
        <v>Paving</v>
      </c>
      <c r="D8" s="31" t="str">
        <f>[1]Summary_Quantities!D14</f>
        <v>Asphalt Pavement (6 in.)</v>
      </c>
      <c r="E8" s="32"/>
      <c r="F8" s="32"/>
      <c r="G8" s="32"/>
      <c r="H8" s="32"/>
      <c r="I8" s="32"/>
      <c r="J8" s="33"/>
      <c r="K8" s="16"/>
      <c r="L8" s="15" t="str">
        <f>[1]Summary_Quantities!L14</f>
        <v>Ton</v>
      </c>
      <c r="M8" s="14">
        <f>[1]Summary_Quantities!M14</f>
        <v>90</v>
      </c>
      <c r="N8" s="13" t="str">
        <f t="shared" si="0"/>
        <v/>
      </c>
    </row>
    <row r="9" spans="2:14" ht="14.1" customHeight="1" x14ac:dyDescent="0.25">
      <c r="B9" s="17">
        <f>[1]Summary_Quantities!B15</f>
        <v>8</v>
      </c>
      <c r="C9" s="17" t="str">
        <f>[1]Summary_Quantities!C15</f>
        <v>Paving</v>
      </c>
      <c r="D9" s="31" t="str">
        <f>[1]Summary_Quantities!D15</f>
        <v xml:space="preserve">Concrete Pavement (6 in. Non-Reinf) </v>
      </c>
      <c r="E9" s="32"/>
      <c r="F9" s="32"/>
      <c r="G9" s="32"/>
      <c r="H9" s="32"/>
      <c r="I9" s="32"/>
      <c r="J9" s="33"/>
      <c r="K9" s="16">
        <f>(8224)/9</f>
        <v>913.77777777777783</v>
      </c>
      <c r="L9" s="15" t="str">
        <f>[1]Summary_Quantities!L15</f>
        <v>SY</v>
      </c>
      <c r="M9" s="14">
        <f>[1]Summary_Quantities!M15</f>
        <v>70</v>
      </c>
      <c r="N9" s="13">
        <f t="shared" si="0"/>
        <v>63964</v>
      </c>
    </row>
    <row r="10" spans="2:14" ht="14.1" customHeight="1" x14ac:dyDescent="0.25">
      <c r="B10" s="17">
        <f>[1]Summary_Quantities!B16</f>
        <v>9</v>
      </c>
      <c r="C10" s="17" t="str">
        <f>[1]Summary_Quantities!C16</f>
        <v>Paving</v>
      </c>
      <c r="D10" s="31" t="str">
        <f>[1]Summary_Quantities!D16</f>
        <v xml:space="preserve">Concrete Sidewalk Pavement w/ Glow Aggregate (4 in. Non-Reinf) </v>
      </c>
      <c r="E10" s="32"/>
      <c r="F10" s="32"/>
      <c r="G10" s="32"/>
      <c r="H10" s="32"/>
      <c r="I10" s="32"/>
      <c r="J10" s="33"/>
      <c r="K10" s="16"/>
      <c r="L10" s="15" t="str">
        <f>[1]Summary_Quantities!L16</f>
        <v>SY</v>
      </c>
      <c r="M10" s="14">
        <f>[1]Summary_Quantities!M16</f>
        <v>84</v>
      </c>
      <c r="N10" s="13" t="str">
        <f t="shared" si="0"/>
        <v/>
      </c>
    </row>
    <row r="11" spans="2:14" ht="14.1" customHeight="1" x14ac:dyDescent="0.25">
      <c r="B11" s="17">
        <f>[1]Summary_Quantities!B17</f>
        <v>10</v>
      </c>
      <c r="C11" s="17" t="str">
        <f>[1]Summary_Quantities!C17</f>
        <v>Paving</v>
      </c>
      <c r="D11" s="31" t="str">
        <f>[1]Summary_Quantities!D17</f>
        <v xml:space="preserve">Concrete Sidewalk Pavement (4 in. Non-Reinf) </v>
      </c>
      <c r="E11" s="32"/>
      <c r="F11" s="32"/>
      <c r="G11" s="32"/>
      <c r="H11" s="32"/>
      <c r="I11" s="32"/>
      <c r="J11" s="33"/>
      <c r="K11" s="16"/>
      <c r="L11" s="15" t="str">
        <f>[1]Summary_Quantities!L17</f>
        <v>SY</v>
      </c>
      <c r="M11" s="14">
        <f>[1]Summary_Quantities!M17</f>
        <v>60</v>
      </c>
      <c r="N11" s="13" t="str">
        <f t="shared" si="0"/>
        <v/>
      </c>
    </row>
    <row r="12" spans="2:14" ht="14.1" customHeight="1" x14ac:dyDescent="0.25">
      <c r="B12" s="17">
        <f>[1]Summary_Quantities!B18</f>
        <v>11</v>
      </c>
      <c r="C12" s="17" t="str">
        <f>[1]Summary_Quantities!C18</f>
        <v>Paving</v>
      </c>
      <c r="D12" s="31" t="str">
        <f>[1]Summary_Quantities!D18</f>
        <v xml:space="preserve">Concrete Curb Ramp </v>
      </c>
      <c r="E12" s="32"/>
      <c r="F12" s="32"/>
      <c r="G12" s="32"/>
      <c r="H12" s="32"/>
      <c r="I12" s="32"/>
      <c r="J12" s="33"/>
      <c r="K12" s="16"/>
      <c r="L12" s="15" t="str">
        <f>[1]Summary_Quantities!L18</f>
        <v>EA</v>
      </c>
      <c r="M12" s="14">
        <f>[1]Summary_Quantities!M18</f>
        <v>2500</v>
      </c>
      <c r="N12" s="13" t="str">
        <f t="shared" si="0"/>
        <v/>
      </c>
    </row>
    <row r="13" spans="2:14" ht="14.1" customHeight="1" x14ac:dyDescent="0.25">
      <c r="B13" s="17">
        <f>[1]Summary_Quantities!B19</f>
        <v>12</v>
      </c>
      <c r="C13" s="17" t="str">
        <f>[1]Summary_Quantities!C19</f>
        <v>Paving</v>
      </c>
      <c r="D13" s="31" t="str">
        <f>[1]Summary_Quantities!D19</f>
        <v>Truncated Domes</v>
      </c>
      <c r="E13" s="32"/>
      <c r="F13" s="32"/>
      <c r="G13" s="32"/>
      <c r="H13" s="32"/>
      <c r="I13" s="32"/>
      <c r="J13" s="33"/>
      <c r="K13" s="16"/>
      <c r="L13" s="15" t="str">
        <f>[1]Summary_Quantities!L19</f>
        <v>SF</v>
      </c>
      <c r="M13" s="14">
        <f>[1]Summary_Quantities!M19</f>
        <v>55</v>
      </c>
      <c r="N13" s="13" t="str">
        <f t="shared" si="0"/>
        <v/>
      </c>
    </row>
    <row r="14" spans="2:14" ht="14.1" customHeight="1" x14ac:dyDescent="0.25">
      <c r="B14" s="17">
        <f>[1]Summary_Quantities!B20</f>
        <v>13</v>
      </c>
      <c r="C14" s="17" t="str">
        <f>[1]Summary_Quantities!C20</f>
        <v>Paving</v>
      </c>
      <c r="D14" s="31" t="str">
        <f>[1]Summary_Quantities!D20</f>
        <v>Concrete Curb and Gutter</v>
      </c>
      <c r="E14" s="32"/>
      <c r="F14" s="32"/>
      <c r="G14" s="32"/>
      <c r="H14" s="32"/>
      <c r="I14" s="32"/>
      <c r="J14" s="33"/>
      <c r="K14" s="16"/>
      <c r="L14" s="15" t="str">
        <f>[1]Summary_Quantities!L20</f>
        <v>LF</v>
      </c>
      <c r="M14" s="14">
        <f>[1]Summary_Quantities!M20</f>
        <v>35</v>
      </c>
      <c r="N14" s="13" t="str">
        <f t="shared" si="0"/>
        <v/>
      </c>
    </row>
    <row r="15" spans="2:14" ht="14.1" customHeight="1" x14ac:dyDescent="0.25">
      <c r="B15" s="17">
        <f>[1]Summary_Quantities!B21</f>
        <v>14</v>
      </c>
      <c r="C15" s="17" t="str">
        <f>[1]Summary_Quantities!C21</f>
        <v>Paving</v>
      </c>
      <c r="D15" s="31" t="str">
        <f>[1]Summary_Quantities!D21</f>
        <v>Striping (6 in. White)</v>
      </c>
      <c r="E15" s="32"/>
      <c r="F15" s="32"/>
      <c r="G15" s="32"/>
      <c r="H15" s="32"/>
      <c r="I15" s="32"/>
      <c r="J15" s="33"/>
      <c r="K15" s="16">
        <f>(18*9)+725</f>
        <v>887</v>
      </c>
      <c r="L15" s="15" t="str">
        <f>[1]Summary_Quantities!L21</f>
        <v>LF</v>
      </c>
      <c r="M15" s="14">
        <f>[1]Summary_Quantities!M21</f>
        <v>4</v>
      </c>
      <c r="N15" s="13">
        <f t="shared" si="0"/>
        <v>3548</v>
      </c>
    </row>
    <row r="16" spans="2:14" ht="14.1" customHeight="1" x14ac:dyDescent="0.25">
      <c r="B16" s="17">
        <f>[1]Summary_Quantities!B22</f>
        <v>15</v>
      </c>
      <c r="C16" s="17" t="str">
        <f>[1]Summary_Quantities!C22</f>
        <v>Paving</v>
      </c>
      <c r="D16" s="31" t="str">
        <f>[1]Summary_Quantities!D22</f>
        <v>Striping (24 in. White)</v>
      </c>
      <c r="E16" s="32"/>
      <c r="F16" s="32"/>
      <c r="G16" s="32"/>
      <c r="H16" s="32"/>
      <c r="I16" s="32"/>
      <c r="J16" s="33"/>
      <c r="K16" s="21"/>
      <c r="L16" s="15" t="str">
        <f>[1]Summary_Quantities!L22</f>
        <v>LF</v>
      </c>
      <c r="M16" s="14">
        <f>[1]Summary_Quantities!M22</f>
        <v>22</v>
      </c>
      <c r="N16" s="13" t="str">
        <f t="shared" si="0"/>
        <v/>
      </c>
    </row>
    <row r="17" spans="2:14" ht="14.1" customHeight="1" x14ac:dyDescent="0.25">
      <c r="B17" s="17">
        <f>[1]Summary_Quantities!B23</f>
        <v>16</v>
      </c>
      <c r="C17" s="17" t="str">
        <f>[1]Summary_Quantities!C23</f>
        <v>Paving</v>
      </c>
      <c r="D17" s="31" t="str">
        <f>[1]Summary_Quantities!D23</f>
        <v>Striping (Bike Lane Symbol)</v>
      </c>
      <c r="E17" s="32"/>
      <c r="F17" s="32"/>
      <c r="G17" s="32"/>
      <c r="H17" s="32"/>
      <c r="I17" s="32"/>
      <c r="J17" s="33"/>
      <c r="K17" s="21">
        <v>2</v>
      </c>
      <c r="L17" s="15" t="str">
        <f>[1]Summary_Quantities!L23</f>
        <v>EA</v>
      </c>
      <c r="M17" s="14">
        <f>[1]Summary_Quantities!M23</f>
        <v>30</v>
      </c>
      <c r="N17" s="13">
        <f t="shared" si="0"/>
        <v>60</v>
      </c>
    </row>
    <row r="18" spans="2:14" ht="14.1" customHeight="1" x14ac:dyDescent="0.25">
      <c r="B18" s="17">
        <f>[1]Summary_Quantities!B24</f>
        <v>17</v>
      </c>
      <c r="C18" s="17" t="str">
        <f>[1]Summary_Quantities!C24</f>
        <v>Paving</v>
      </c>
      <c r="D18" s="31" t="str">
        <f>[1]Summary_Quantities!D24</f>
        <v>Striping (Pedestrian Lane Symbol)</v>
      </c>
      <c r="E18" s="32"/>
      <c r="F18" s="32"/>
      <c r="G18" s="32"/>
      <c r="H18" s="32"/>
      <c r="I18" s="32"/>
      <c r="J18" s="33"/>
      <c r="K18" s="21">
        <v>1</v>
      </c>
      <c r="L18" s="15" t="str">
        <f>[1]Summary_Quantities!L24</f>
        <v>EA</v>
      </c>
      <c r="M18" s="14">
        <f>[1]Summary_Quantities!M24</f>
        <v>30</v>
      </c>
      <c r="N18" s="13">
        <f t="shared" si="0"/>
        <v>30</v>
      </c>
    </row>
    <row r="19" spans="2:14" ht="14.1" customHeight="1" x14ac:dyDescent="0.25">
      <c r="B19" s="17">
        <f>[1]Summary_Quantities!B25</f>
        <v>18</v>
      </c>
      <c r="C19" s="17" t="str">
        <f>[1]Summary_Quantities!C25</f>
        <v>Paving</v>
      </c>
      <c r="D19" s="31" t="str">
        <f>[1]Summary_Quantities!D25</f>
        <v>Brick Pavers</v>
      </c>
      <c r="E19" s="32"/>
      <c r="F19" s="32"/>
      <c r="G19" s="32"/>
      <c r="H19" s="32"/>
      <c r="I19" s="32"/>
      <c r="J19" s="33"/>
      <c r="K19" s="21"/>
      <c r="L19" s="15" t="str">
        <f>[1]Summary_Quantities!L25</f>
        <v>SF</v>
      </c>
      <c r="M19" s="14">
        <f>[1]Summary_Quantities!M25</f>
        <v>20</v>
      </c>
      <c r="N19" s="13" t="str">
        <f t="shared" si="0"/>
        <v/>
      </c>
    </row>
    <row r="20" spans="2:14" ht="14.1" customHeight="1" x14ac:dyDescent="0.25">
      <c r="B20" s="17">
        <f>[1]Summary_Quantities!B26</f>
        <v>19</v>
      </c>
      <c r="C20" s="17" t="str">
        <f>[1]Summary_Quantities!C26</f>
        <v>Paving</v>
      </c>
      <c r="D20" s="31" t="str">
        <f>[1]Summary_Quantities!D26</f>
        <v>Crushed Stone Surfacing</v>
      </c>
      <c r="E20" s="32"/>
      <c r="F20" s="32"/>
      <c r="G20" s="32"/>
      <c r="H20" s="32"/>
      <c r="I20" s="32"/>
      <c r="J20" s="33"/>
      <c r="K20" s="21">
        <v>2862</v>
      </c>
      <c r="L20" s="15" t="str">
        <f>[1]Summary_Quantities!L26</f>
        <v>SF</v>
      </c>
      <c r="M20" s="14">
        <f>[1]Summary_Quantities!M26</f>
        <v>4</v>
      </c>
      <c r="N20" s="13">
        <f t="shared" si="0"/>
        <v>11448</v>
      </c>
    </row>
    <row r="21" spans="2:14" ht="13.5" customHeight="1" x14ac:dyDescent="0.25">
      <c r="B21" s="17">
        <f>[1]Summary_Quantities!B27</f>
        <v>20</v>
      </c>
      <c r="C21" s="17" t="str">
        <f>[1]Summary_Quantities!C27</f>
        <v>Paving</v>
      </c>
      <c r="D21" s="31" t="str">
        <f>[1]Summary_Quantities!D27</f>
        <v>Boardwalk</v>
      </c>
      <c r="E21" s="32"/>
      <c r="F21" s="32"/>
      <c r="G21" s="32"/>
      <c r="H21" s="32"/>
      <c r="I21" s="32"/>
      <c r="J21" s="33"/>
      <c r="K21" s="18"/>
      <c r="L21" s="15" t="str">
        <f>[1]Summary_Quantities!L27</f>
        <v>SF</v>
      </c>
      <c r="M21" s="14">
        <f>[1]Summary_Quantities!M27</f>
        <v>15</v>
      </c>
      <c r="N21" s="13" t="str">
        <f t="shared" si="0"/>
        <v/>
      </c>
    </row>
    <row r="22" spans="2:14" ht="13.5" customHeight="1" x14ac:dyDescent="0.25">
      <c r="B22" s="17">
        <f>[1]Summary_Quantities!B28</f>
        <v>21</v>
      </c>
      <c r="C22" s="17" t="str">
        <f>[1]Summary_Quantities!C28</f>
        <v>Wall</v>
      </c>
      <c r="D22" s="31" t="str">
        <f>[1]Summary_Quantities!D28</f>
        <v>Limestone Block Retaining Wall</v>
      </c>
      <c r="E22" s="32"/>
      <c r="F22" s="32"/>
      <c r="G22" s="32"/>
      <c r="H22" s="32"/>
      <c r="I22" s="32"/>
      <c r="J22" s="33"/>
      <c r="K22" s="18"/>
      <c r="L22" s="15" t="str">
        <f>[1]Summary_Quantities!L28</f>
        <v>LF</v>
      </c>
      <c r="M22" s="14">
        <f>[1]Summary_Quantities!M28</f>
        <v>205</v>
      </c>
      <c r="N22" s="13" t="str">
        <f t="shared" si="0"/>
        <v/>
      </c>
    </row>
    <row r="23" spans="2:14" ht="14.1" customHeight="1" x14ac:dyDescent="0.25">
      <c r="B23" s="17">
        <f>[1]Summary_Quantities!B29</f>
        <v>22</v>
      </c>
      <c r="C23" s="17" t="str">
        <f>[1]Summary_Quantities!C29</f>
        <v>Wall</v>
      </c>
      <c r="D23" s="31" t="str">
        <f>[1]Summary_Quantities!D29</f>
        <v>MSE Retaining Wall</v>
      </c>
      <c r="E23" s="32"/>
      <c r="F23" s="32"/>
      <c r="G23" s="32"/>
      <c r="H23" s="32"/>
      <c r="I23" s="32"/>
      <c r="J23" s="33"/>
      <c r="K23" s="21"/>
      <c r="L23" s="15" t="str">
        <f>[1]Summary_Quantities!L29</f>
        <v>SFF</v>
      </c>
      <c r="M23" s="14">
        <f>[1]Summary_Quantities!M29</f>
        <v>60</v>
      </c>
      <c r="N23" s="13" t="str">
        <f t="shared" si="0"/>
        <v/>
      </c>
    </row>
    <row r="24" spans="2:14" ht="14.1" customHeight="1" x14ac:dyDescent="0.25">
      <c r="B24" s="17">
        <f>[1]Summary_Quantities!B30</f>
        <v>23</v>
      </c>
      <c r="C24" s="17" t="str">
        <f>[1]Summary_Quantities!C30</f>
        <v>Stairs</v>
      </c>
      <c r="D24" s="31" t="str">
        <f>[1]Summary_Quantities!D30</f>
        <v>Concrete Stairs</v>
      </c>
      <c r="E24" s="32"/>
      <c r="F24" s="32"/>
      <c r="G24" s="32"/>
      <c r="H24" s="32"/>
      <c r="I24" s="32"/>
      <c r="J24" s="33"/>
      <c r="K24" s="21"/>
      <c r="L24" s="15" t="str">
        <f>[1]Summary_Quantities!L30</f>
        <v>SF</v>
      </c>
      <c r="M24" s="14">
        <f>[1]Summary_Quantities!M30</f>
        <v>12</v>
      </c>
      <c r="N24" s="13" t="str">
        <f t="shared" si="0"/>
        <v/>
      </c>
    </row>
    <row r="25" spans="2:14" ht="14.1" customHeight="1" x14ac:dyDescent="0.25">
      <c r="B25" s="17">
        <f>[1]Summary_Quantities!B31</f>
        <v>24</v>
      </c>
      <c r="C25" s="17" t="str">
        <f>[1]Summary_Quantities!C31</f>
        <v>Tunnel</v>
      </c>
      <c r="D25" s="31" t="str">
        <f>[1]Summary_Quantities!D31</f>
        <v>Pedestrian Tunnel</v>
      </c>
      <c r="E25" s="32"/>
      <c r="F25" s="32"/>
      <c r="G25" s="32"/>
      <c r="H25" s="32"/>
      <c r="I25" s="32"/>
      <c r="J25" s="33"/>
      <c r="K25" s="20"/>
      <c r="L25" s="15" t="str">
        <f>[1]Summary_Quantities!L31</f>
        <v>EA</v>
      </c>
      <c r="M25" s="14">
        <f>[1]Summary_Quantities!M31</f>
        <v>584000</v>
      </c>
      <c r="N25" s="13" t="str">
        <f t="shared" si="0"/>
        <v/>
      </c>
    </row>
    <row r="26" spans="2:14" ht="14.1" customHeight="1" x14ac:dyDescent="0.25">
      <c r="B26" s="17">
        <f>[1]Summary_Quantities!B32</f>
        <v>25</v>
      </c>
      <c r="C26" s="17" t="str">
        <f>[1]Summary_Quantities!C32</f>
        <v>Landscape</v>
      </c>
      <c r="D26" s="31" t="str">
        <f>[1]Summary_Quantities!D32</f>
        <v>Decorative Gravel</v>
      </c>
      <c r="E26" s="32"/>
      <c r="F26" s="32"/>
      <c r="G26" s="32"/>
      <c r="H26" s="32"/>
      <c r="I26" s="32"/>
      <c r="J26" s="33"/>
      <c r="K26" s="20">
        <v>2445</v>
      </c>
      <c r="L26" s="15" t="str">
        <f>[1]Summary_Quantities!L32</f>
        <v>SF</v>
      </c>
      <c r="M26" s="14">
        <f>[1]Summary_Quantities!M32</f>
        <v>5</v>
      </c>
      <c r="N26" s="13">
        <f t="shared" si="0"/>
        <v>12225</v>
      </c>
    </row>
    <row r="27" spans="2:14" ht="14.1" customHeight="1" x14ac:dyDescent="0.25">
      <c r="B27" s="17">
        <f>[1]Summary_Quantities!B33</f>
        <v>26</v>
      </c>
      <c r="C27" s="17" t="str">
        <f>[1]Summary_Quantities!C33</f>
        <v>Landscape</v>
      </c>
      <c r="D27" s="31" t="str">
        <f>[1]Summary_Quantities!D33</f>
        <v>Top Soil amendment (6" depth)</v>
      </c>
      <c r="E27" s="32"/>
      <c r="F27" s="32"/>
      <c r="G27" s="32"/>
      <c r="H27" s="32"/>
      <c r="I27" s="32"/>
      <c r="J27" s="33"/>
      <c r="K27" s="20">
        <f>(12191/2)/27</f>
        <v>225.75925925925927</v>
      </c>
      <c r="L27" s="15" t="str">
        <f>[1]Summary_Quantities!L33</f>
        <v>CY</v>
      </c>
      <c r="M27" s="14">
        <f>[1]Summary_Quantities!M33</f>
        <v>10</v>
      </c>
      <c r="N27" s="13">
        <f t="shared" si="0"/>
        <v>2258</v>
      </c>
    </row>
    <row r="28" spans="2:14" ht="14.1" customHeight="1" x14ac:dyDescent="0.25">
      <c r="B28" s="17">
        <f>[1]Summary_Quantities!B34</f>
        <v>27</v>
      </c>
      <c r="C28" s="17" t="str">
        <f>[1]Summary_Quantities!C34</f>
        <v>Landscape</v>
      </c>
      <c r="D28" s="31" t="str">
        <f>[1]Summary_Quantities!D34</f>
        <v>Overstory Trees</v>
      </c>
      <c r="E28" s="32"/>
      <c r="F28" s="32"/>
      <c r="G28" s="32"/>
      <c r="H28" s="32"/>
      <c r="I28" s="32"/>
      <c r="J28" s="33"/>
      <c r="K28" s="18">
        <v>4</v>
      </c>
      <c r="L28" s="15" t="str">
        <f>[1]Summary_Quantities!L34</f>
        <v>EA</v>
      </c>
      <c r="M28" s="14">
        <f>[1]Summary_Quantities!M34</f>
        <v>400</v>
      </c>
      <c r="N28" s="13">
        <f t="shared" si="0"/>
        <v>1600</v>
      </c>
    </row>
    <row r="29" spans="2:14" ht="14.1" customHeight="1" x14ac:dyDescent="0.25">
      <c r="B29" s="17">
        <f>[1]Summary_Quantities!B35</f>
        <v>28</v>
      </c>
      <c r="C29" s="17" t="str">
        <f>[1]Summary_Quantities!C35</f>
        <v>Landscape</v>
      </c>
      <c r="D29" s="31" t="str">
        <f>[1]Summary_Quantities!D35</f>
        <v>Shrub (#1)</v>
      </c>
      <c r="E29" s="32"/>
      <c r="F29" s="32"/>
      <c r="G29" s="32"/>
      <c r="H29" s="32"/>
      <c r="I29" s="32"/>
      <c r="J29" s="33"/>
      <c r="K29" s="18">
        <v>940</v>
      </c>
      <c r="L29" s="15" t="str">
        <f>[1]Summary_Quantities!L35</f>
        <v>EA</v>
      </c>
      <c r="M29" s="14">
        <f>[1]Summary_Quantities!M35</f>
        <v>50</v>
      </c>
      <c r="N29" s="13">
        <f t="shared" si="0"/>
        <v>47000</v>
      </c>
    </row>
    <row r="30" spans="2:14" ht="14.1" customHeight="1" x14ac:dyDescent="0.25">
      <c r="B30" s="17">
        <f>[1]Summary_Quantities!B36</f>
        <v>29</v>
      </c>
      <c r="C30" s="17" t="str">
        <f>[1]Summary_Quantities!C36</f>
        <v>Landscape</v>
      </c>
      <c r="D30" s="31" t="str">
        <f>[1]Summary_Quantities!D36</f>
        <v>Mulch</v>
      </c>
      <c r="E30" s="32"/>
      <c r="F30" s="32"/>
      <c r="G30" s="32"/>
      <c r="H30" s="32"/>
      <c r="I30" s="32"/>
      <c r="J30" s="33"/>
      <c r="K30" s="18">
        <f>(3618*0.25)/27</f>
        <v>33.5</v>
      </c>
      <c r="L30" s="15" t="str">
        <f>[1]Summary_Quantities!L36</f>
        <v>CY</v>
      </c>
      <c r="M30" s="14">
        <f>[1]Summary_Quantities!M36</f>
        <v>100</v>
      </c>
      <c r="N30" s="13">
        <f t="shared" si="0"/>
        <v>3350</v>
      </c>
    </row>
    <row r="31" spans="2:14" ht="14.1" customHeight="1" x14ac:dyDescent="0.25">
      <c r="B31" s="17">
        <f>[1]Summary_Quantities!B37</f>
        <v>30</v>
      </c>
      <c r="C31" s="17" t="str">
        <f>[1]Summary_Quantities!C37</f>
        <v>Landscape</v>
      </c>
      <c r="D31" s="31" t="str">
        <f>[1]Summary_Quantities!D37</f>
        <v>Sod</v>
      </c>
      <c r="E31" s="32"/>
      <c r="F31" s="32"/>
      <c r="G31" s="32"/>
      <c r="H31" s="32"/>
      <c r="I31" s="32"/>
      <c r="J31" s="33"/>
      <c r="K31" s="19">
        <f>8573/9</f>
        <v>952.55555555555554</v>
      </c>
      <c r="L31" s="15" t="str">
        <f>[1]Summary_Quantities!L37</f>
        <v>SY</v>
      </c>
      <c r="M31" s="14">
        <f>[1]Summary_Quantities!M37</f>
        <v>4</v>
      </c>
      <c r="N31" s="13">
        <f t="shared" si="0"/>
        <v>3810</v>
      </c>
    </row>
    <row r="32" spans="2:14" ht="14.1" customHeight="1" x14ac:dyDescent="0.25">
      <c r="B32" s="17">
        <f>[1]Summary_Quantities!B38</f>
        <v>31</v>
      </c>
      <c r="C32" s="17" t="str">
        <f>[1]Summary_Quantities!C38</f>
        <v>Amenities</v>
      </c>
      <c r="D32" s="31" t="str">
        <f>[1]Summary_Quantities!D38</f>
        <v>Decorative Fence / Screen</v>
      </c>
      <c r="E32" s="32"/>
      <c r="F32" s="32"/>
      <c r="G32" s="32"/>
      <c r="H32" s="32"/>
      <c r="I32" s="32"/>
      <c r="J32" s="33"/>
      <c r="K32" s="19"/>
      <c r="L32" s="15" t="str">
        <f>[1]Summary_Quantities!L38</f>
        <v>LF</v>
      </c>
      <c r="M32" s="14">
        <f>[1]Summary_Quantities!M38</f>
        <v>60</v>
      </c>
      <c r="N32" s="13" t="str">
        <f t="shared" si="0"/>
        <v/>
      </c>
    </row>
    <row r="33" spans="2:14" ht="14.1" customHeight="1" x14ac:dyDescent="0.25">
      <c r="B33" s="17">
        <f>[1]Summary_Quantities!B39</f>
        <v>32</v>
      </c>
      <c r="C33" s="17" t="str">
        <f>[1]Summary_Quantities!C39</f>
        <v>Amenities</v>
      </c>
      <c r="D33" s="31" t="str">
        <f>[1]Summary_Quantities!D39</f>
        <v>Shelter</v>
      </c>
      <c r="E33" s="32"/>
      <c r="F33" s="32"/>
      <c r="G33" s="32"/>
      <c r="H33" s="32"/>
      <c r="I33" s="32"/>
      <c r="J33" s="33"/>
      <c r="K33" s="19">
        <v>1</v>
      </c>
      <c r="L33" s="15" t="str">
        <f>[1]Summary_Quantities!L39</f>
        <v>EA</v>
      </c>
      <c r="M33" s="14">
        <f>[1]Summary_Quantities!M39</f>
        <v>20000</v>
      </c>
      <c r="N33" s="13">
        <f t="shared" si="0"/>
        <v>20000</v>
      </c>
    </row>
    <row r="34" spans="2:14" ht="14.1" customHeight="1" x14ac:dyDescent="0.25">
      <c r="B34" s="17">
        <f>[1]Summary_Quantities!B40</f>
        <v>33</v>
      </c>
      <c r="C34" s="17" t="str">
        <f>[1]Summary_Quantities!C40</f>
        <v>Amenities</v>
      </c>
      <c r="D34" s="31" t="str">
        <f>[1]Summary_Quantities!D40</f>
        <v>Picnic Table</v>
      </c>
      <c r="E34" s="32"/>
      <c r="F34" s="32"/>
      <c r="G34" s="32"/>
      <c r="H34" s="32"/>
      <c r="I34" s="32"/>
      <c r="J34" s="33"/>
      <c r="K34" s="19">
        <v>2</v>
      </c>
      <c r="L34" s="15" t="str">
        <f>[1]Summary_Quantities!L40</f>
        <v>EA</v>
      </c>
      <c r="M34" s="14">
        <f>[1]Summary_Quantities!M40</f>
        <v>3000</v>
      </c>
      <c r="N34" s="13">
        <f t="shared" si="0"/>
        <v>6000</v>
      </c>
    </row>
    <row r="35" spans="2:14" ht="13.5" customHeight="1" x14ac:dyDescent="0.25">
      <c r="B35" s="17">
        <f>[1]Summary_Quantities!B41</f>
        <v>34</v>
      </c>
      <c r="C35" s="17" t="str">
        <f>[1]Summary_Quantities!C41</f>
        <v>Amenities</v>
      </c>
      <c r="D35" s="31" t="str">
        <f>[1]Summary_Quantities!D41</f>
        <v>Trash Receptacle</v>
      </c>
      <c r="E35" s="32"/>
      <c r="F35" s="32"/>
      <c r="G35" s="32"/>
      <c r="H35" s="32"/>
      <c r="I35" s="32"/>
      <c r="J35" s="33"/>
      <c r="K35" s="18">
        <v>1</v>
      </c>
      <c r="L35" s="15" t="str">
        <f>[1]Summary_Quantities!L41</f>
        <v>EA</v>
      </c>
      <c r="M35" s="14">
        <f>[1]Summary_Quantities!M41</f>
        <v>1500</v>
      </c>
      <c r="N35" s="13">
        <f t="shared" si="0"/>
        <v>1500</v>
      </c>
    </row>
    <row r="36" spans="2:14" ht="13.5" customHeight="1" x14ac:dyDescent="0.25">
      <c r="B36" s="17">
        <f>[1]Summary_Quantities!B42</f>
        <v>35</v>
      </c>
      <c r="C36" s="17" t="str">
        <f>[1]Summary_Quantities!C42</f>
        <v>Amenities</v>
      </c>
      <c r="D36" s="31" t="str">
        <f>[1]Summary_Quantities!D42</f>
        <v>Bike Rack</v>
      </c>
      <c r="E36" s="32"/>
      <c r="F36" s="32"/>
      <c r="G36" s="32"/>
      <c r="H36" s="32"/>
      <c r="I36" s="32"/>
      <c r="J36" s="33"/>
      <c r="K36" s="18">
        <v>5</v>
      </c>
      <c r="L36" s="15" t="str">
        <f>[1]Summary_Quantities!L42</f>
        <v>EA</v>
      </c>
      <c r="M36" s="14">
        <f>[1]Summary_Quantities!M42</f>
        <v>1500</v>
      </c>
      <c r="N36" s="13">
        <f t="shared" si="0"/>
        <v>7500</v>
      </c>
    </row>
    <row r="37" spans="2:14" ht="13.5" customHeight="1" x14ac:dyDescent="0.25">
      <c r="B37" s="17">
        <f>[1]Summary_Quantities!B43</f>
        <v>36</v>
      </c>
      <c r="C37" s="17" t="str">
        <f>[1]Summary_Quantities!C43</f>
        <v>Amenities</v>
      </c>
      <c r="D37" s="31" t="str">
        <f>[1]Summary_Quantities!D43</f>
        <v>Bicycle Repair Station</v>
      </c>
      <c r="E37" s="32"/>
      <c r="F37" s="32"/>
      <c r="G37" s="32"/>
      <c r="H37" s="32"/>
      <c r="I37" s="32"/>
      <c r="J37" s="33"/>
      <c r="K37" s="18"/>
      <c r="L37" s="15" t="str">
        <f>[1]Summary_Quantities!L43</f>
        <v>EA</v>
      </c>
      <c r="M37" s="14">
        <f>[1]Summary_Quantities!M43</f>
        <v>1500</v>
      </c>
      <c r="N37" s="13" t="str">
        <f t="shared" si="0"/>
        <v/>
      </c>
    </row>
    <row r="38" spans="2:14" ht="13.5" customHeight="1" x14ac:dyDescent="0.25">
      <c r="B38" s="17">
        <f>[1]Summary_Quantities!B44</f>
        <v>37</v>
      </c>
      <c r="C38" s="17" t="str">
        <f>[1]Summary_Quantities!C44</f>
        <v>Amenities</v>
      </c>
      <c r="D38" s="31" t="str">
        <f>[1]Summary_Quantities!D44</f>
        <v>Limestone Block Bench / Barrier</v>
      </c>
      <c r="E38" s="32"/>
      <c r="F38" s="32"/>
      <c r="G38" s="32"/>
      <c r="H38" s="32"/>
      <c r="I38" s="32"/>
      <c r="J38" s="33"/>
      <c r="K38" s="18">
        <v>15</v>
      </c>
      <c r="L38" s="15" t="str">
        <f>[1]Summary_Quantities!L44</f>
        <v>EA</v>
      </c>
      <c r="M38" s="14">
        <f>[1]Summary_Quantities!M44</f>
        <v>1400</v>
      </c>
      <c r="N38" s="13">
        <f t="shared" si="0"/>
        <v>21000</v>
      </c>
    </row>
    <row r="39" spans="2:14" ht="13.5" customHeight="1" x14ac:dyDescent="0.25">
      <c r="B39" s="17">
        <f>[1]Summary_Quantities!B45</f>
        <v>38</v>
      </c>
      <c r="C39" s="17" t="str">
        <f>[1]Summary_Quantities!C45</f>
        <v>Amenities</v>
      </c>
      <c r="D39" s="31" t="str">
        <f>[1]Summary_Quantities!D45</f>
        <v>10' Swing Gate</v>
      </c>
      <c r="E39" s="32"/>
      <c r="F39" s="32"/>
      <c r="G39" s="32"/>
      <c r="H39" s="32"/>
      <c r="I39" s="32"/>
      <c r="J39" s="33"/>
      <c r="K39" s="18">
        <v>1</v>
      </c>
      <c r="L39" s="15" t="str">
        <f>[1]Summary_Quantities!L45</f>
        <v>EA</v>
      </c>
      <c r="M39" s="14">
        <f>[1]Summary_Quantities!M45</f>
        <v>5000</v>
      </c>
      <c r="N39" s="13">
        <f t="shared" si="0"/>
        <v>5000</v>
      </c>
    </row>
    <row r="40" spans="2:14" ht="13.5" customHeight="1" x14ac:dyDescent="0.25">
      <c r="B40" s="17">
        <f>[1]Summary_Quantities!B46</f>
        <v>39</v>
      </c>
      <c r="C40" s="17" t="str">
        <f>[1]Summary_Quantities!C46</f>
        <v>Amenities</v>
      </c>
      <c r="D40" s="31" t="str">
        <f>[1]Summary_Quantities!D46</f>
        <v>Water Fountain (Water Bottle Filler, Dog Bowl)</v>
      </c>
      <c r="E40" s="32"/>
      <c r="F40" s="32"/>
      <c r="G40" s="32"/>
      <c r="H40" s="32"/>
      <c r="I40" s="32"/>
      <c r="J40" s="33"/>
      <c r="K40" s="18"/>
      <c r="L40" s="15" t="str">
        <f>[1]Summary_Quantities!L46</f>
        <v>EA</v>
      </c>
      <c r="M40" s="14">
        <f>[1]Summary_Quantities!M46</f>
        <v>6000</v>
      </c>
      <c r="N40" s="13" t="str">
        <f t="shared" si="0"/>
        <v/>
      </c>
    </row>
    <row r="41" spans="2:14" ht="13.5" customHeight="1" x14ac:dyDescent="0.25">
      <c r="B41" s="17">
        <f>[1]Summary_Quantities!B47</f>
        <v>40</v>
      </c>
      <c r="C41" s="17" t="str">
        <f>[1]Summary_Quantities!C47</f>
        <v>Amenities</v>
      </c>
      <c r="D41" s="31" t="str">
        <f>[1]Summary_Quantities!D47</f>
        <v>Concrete Parking Block</v>
      </c>
      <c r="E41" s="32"/>
      <c r="F41" s="32"/>
      <c r="G41" s="32"/>
      <c r="H41" s="32"/>
      <c r="I41" s="32"/>
      <c r="J41" s="33"/>
      <c r="K41" s="18"/>
      <c r="L41" s="15" t="str">
        <f>[1]Summary_Quantities!L47</f>
        <v>EA</v>
      </c>
      <c r="M41" s="14">
        <f>[1]Summary_Quantities!M47</f>
        <v>100</v>
      </c>
      <c r="N41" s="13" t="str">
        <f t="shared" si="0"/>
        <v/>
      </c>
    </row>
    <row r="42" spans="2:14" ht="14.1" customHeight="1" x14ac:dyDescent="0.25">
      <c r="B42" s="17">
        <f>[1]Summary_Quantities!B48</f>
        <v>41</v>
      </c>
      <c r="C42" s="17" t="str">
        <f>[1]Summary_Quantities!C48</f>
        <v>Amenities</v>
      </c>
      <c r="D42" s="31" t="str">
        <f>[1]Summary_Quantities!D48</f>
        <v>Railing</v>
      </c>
      <c r="E42" s="32"/>
      <c r="F42" s="32"/>
      <c r="G42" s="32"/>
      <c r="H42" s="32"/>
      <c r="I42" s="32"/>
      <c r="J42" s="33"/>
      <c r="K42" s="18">
        <v>36</v>
      </c>
      <c r="L42" s="15" t="str">
        <f>[1]Summary_Quantities!L48</f>
        <v>LF</v>
      </c>
      <c r="M42" s="14">
        <f>[1]Summary_Quantities!M48</f>
        <v>100</v>
      </c>
      <c r="N42" s="13">
        <f t="shared" si="0"/>
        <v>3600</v>
      </c>
    </row>
    <row r="43" spans="2:14" ht="14.1" customHeight="1" x14ac:dyDescent="0.25">
      <c r="B43" s="17">
        <f>[1]Summary_Quantities!B49</f>
        <v>42</v>
      </c>
      <c r="C43" s="17" t="str">
        <f>[1]Summary_Quantities!C49</f>
        <v>Art</v>
      </c>
      <c r="D43" s="31" t="str">
        <f>[1]Summary_Quantities!D49</f>
        <v>Kinetic Art Wall</v>
      </c>
      <c r="E43" s="32"/>
      <c r="F43" s="32"/>
      <c r="G43" s="32"/>
      <c r="H43" s="32"/>
      <c r="I43" s="32"/>
      <c r="J43" s="33"/>
      <c r="K43" s="18"/>
      <c r="L43" s="15" t="str">
        <f>[1]Summary_Quantities!L49</f>
        <v>EA</v>
      </c>
      <c r="M43" s="14">
        <f>[1]Summary_Quantities!M49</f>
        <v>25000</v>
      </c>
      <c r="N43" s="13" t="str">
        <f t="shared" si="0"/>
        <v/>
      </c>
    </row>
    <row r="44" spans="2:14" ht="14.1" customHeight="1" x14ac:dyDescent="0.25">
      <c r="B44" s="17">
        <f>[1]Summary_Quantities!B50</f>
        <v>43</v>
      </c>
      <c r="C44" s="17" t="str">
        <f>[1]Summary_Quantities!C50</f>
        <v>Art</v>
      </c>
      <c r="D44" s="31" t="str">
        <f>[1]Summary_Quantities!D50</f>
        <v>Mural</v>
      </c>
      <c r="E44" s="32"/>
      <c r="F44" s="32"/>
      <c r="G44" s="32"/>
      <c r="H44" s="32"/>
      <c r="I44" s="32"/>
      <c r="J44" s="33"/>
      <c r="K44" s="18"/>
      <c r="L44" s="15" t="str">
        <f>[1]Summary_Quantities!L50</f>
        <v>EA</v>
      </c>
      <c r="M44" s="14">
        <f>[1]Summary_Quantities!M50</f>
        <v>15000</v>
      </c>
      <c r="N44" s="13" t="str">
        <f t="shared" si="0"/>
        <v/>
      </c>
    </row>
    <row r="45" spans="2:14" ht="14.1" customHeight="1" x14ac:dyDescent="0.25">
      <c r="B45" s="17">
        <f>[1]Summary_Quantities!B51</f>
        <v>44</v>
      </c>
      <c r="C45" s="17" t="str">
        <f>[1]Summary_Quantities!C51</f>
        <v>Signage</v>
      </c>
      <c r="D45" s="31" t="str">
        <f>[1]Summary_Quantities!D51</f>
        <v>Post Marker v1 Trail Sign (A)</v>
      </c>
      <c r="E45" s="32"/>
      <c r="F45" s="32"/>
      <c r="G45" s="32"/>
      <c r="H45" s="32"/>
      <c r="I45" s="32"/>
      <c r="J45" s="33"/>
      <c r="K45" s="18"/>
      <c r="L45" s="15" t="str">
        <f>[1]Summary_Quantities!L51</f>
        <v>EA</v>
      </c>
      <c r="M45" s="14">
        <f>[1]Summary_Quantities!M51</f>
        <v>1700</v>
      </c>
      <c r="N45" s="13" t="str">
        <f t="shared" si="0"/>
        <v/>
      </c>
    </row>
    <row r="46" spans="2:14" ht="14.1" customHeight="1" x14ac:dyDescent="0.25">
      <c r="B46" s="17">
        <f>[1]Summary_Quantities!B52</f>
        <v>45</v>
      </c>
      <c r="C46" s="17" t="str">
        <f>[1]Summary_Quantities!C52</f>
        <v>Signage</v>
      </c>
      <c r="D46" s="31" t="str">
        <f>[1]Summary_Quantities!D52</f>
        <v>Ground Marker Trail Sign (B)</v>
      </c>
      <c r="E46" s="32"/>
      <c r="F46" s="32"/>
      <c r="G46" s="32"/>
      <c r="H46" s="32"/>
      <c r="I46" s="32"/>
      <c r="J46" s="33"/>
      <c r="K46" s="18"/>
      <c r="L46" s="15" t="str">
        <f>[1]Summary_Quantities!L52</f>
        <v>EA</v>
      </c>
      <c r="M46" s="14">
        <f>[1]Summary_Quantities!M52</f>
        <v>920</v>
      </c>
      <c r="N46" s="13" t="str">
        <f t="shared" si="0"/>
        <v/>
      </c>
    </row>
    <row r="47" spans="2:14" ht="14.1" customHeight="1" x14ac:dyDescent="0.25">
      <c r="B47" s="17">
        <f>[1]Summary_Quantities!B53</f>
        <v>46</v>
      </c>
      <c r="C47" s="17" t="str">
        <f>[1]Summary_Quantities!C53</f>
        <v>Signage</v>
      </c>
      <c r="D47" s="31" t="str">
        <f>[1]Summary_Quantities!D53</f>
        <v>Information v1 Trail Sign (C1)</v>
      </c>
      <c r="E47" s="32"/>
      <c r="F47" s="32"/>
      <c r="G47" s="32"/>
      <c r="H47" s="32"/>
      <c r="I47" s="32"/>
      <c r="J47" s="33"/>
      <c r="K47" s="18"/>
      <c r="L47" s="15" t="str">
        <f>[1]Summary_Quantities!L53</f>
        <v>EA</v>
      </c>
      <c r="M47" s="14">
        <f>[1]Summary_Quantities!M53</f>
        <v>2000</v>
      </c>
      <c r="N47" s="13" t="str">
        <f t="shared" si="0"/>
        <v/>
      </c>
    </row>
    <row r="48" spans="2:14" ht="14.1" customHeight="1" x14ac:dyDescent="0.25">
      <c r="B48" s="17">
        <f>[1]Summary_Quantities!B54</f>
        <v>47</v>
      </c>
      <c r="C48" s="17" t="str">
        <f>[1]Summary_Quantities!C54</f>
        <v>Signage</v>
      </c>
      <c r="D48" s="31" t="str">
        <f>[1]Summary_Quantities!D54</f>
        <v>Information v2 Trail Sign (C2)</v>
      </c>
      <c r="E48" s="32"/>
      <c r="F48" s="32"/>
      <c r="G48" s="32"/>
      <c r="H48" s="32"/>
      <c r="I48" s="32"/>
      <c r="J48" s="33"/>
      <c r="K48" s="18"/>
      <c r="L48" s="15" t="str">
        <f>[1]Summary_Quantities!L54</f>
        <v>EA</v>
      </c>
      <c r="M48" s="14">
        <f>[1]Summary_Quantities!M54</f>
        <v>3300</v>
      </c>
      <c r="N48" s="13" t="str">
        <f t="shared" si="0"/>
        <v/>
      </c>
    </row>
    <row r="49" spans="2:14" ht="14.1" customHeight="1" x14ac:dyDescent="0.25">
      <c r="B49" s="17">
        <f>[1]Summary_Quantities!B55</f>
        <v>48</v>
      </c>
      <c r="C49" s="17" t="str">
        <f>[1]Summary_Quantities!C55</f>
        <v>Signage</v>
      </c>
      <c r="D49" s="31" t="str">
        <f>[1]Summary_Quantities!D55</f>
        <v>Welcome Trail Sign (D)</v>
      </c>
      <c r="E49" s="32"/>
      <c r="F49" s="32"/>
      <c r="G49" s="32"/>
      <c r="H49" s="32"/>
      <c r="I49" s="32"/>
      <c r="J49" s="33"/>
      <c r="K49" s="18">
        <v>1</v>
      </c>
      <c r="L49" s="15" t="str">
        <f>[1]Summary_Quantities!L55</f>
        <v>EA</v>
      </c>
      <c r="M49" s="14">
        <f>[1]Summary_Quantities!M55</f>
        <v>4700</v>
      </c>
      <c r="N49" s="13">
        <f t="shared" si="0"/>
        <v>4700</v>
      </c>
    </row>
    <row r="50" spans="2:14" ht="14.1" customHeight="1" x14ac:dyDescent="0.25">
      <c r="B50" s="17">
        <f>[1]Summary_Quantities!B56</f>
        <v>49</v>
      </c>
      <c r="C50" s="17" t="str">
        <f>[1]Summary_Quantities!C56</f>
        <v>Signage</v>
      </c>
      <c r="D50" s="31" t="str">
        <f>[1]Summary_Quantities!D56</f>
        <v>Information v2 Trail Sign (E)</v>
      </c>
      <c r="E50" s="32"/>
      <c r="F50" s="32"/>
      <c r="G50" s="32"/>
      <c r="H50" s="32"/>
      <c r="I50" s="32"/>
      <c r="J50" s="33"/>
      <c r="K50" s="18"/>
      <c r="L50" s="15" t="str">
        <f>[1]Summary_Quantities!L56</f>
        <v>EA</v>
      </c>
      <c r="M50" s="14">
        <f>[1]Summary_Quantities!M56</f>
        <v>4200</v>
      </c>
      <c r="N50" s="13" t="str">
        <f t="shared" si="0"/>
        <v/>
      </c>
    </row>
    <row r="51" spans="2:14" ht="13.5" customHeight="1" x14ac:dyDescent="0.25">
      <c r="B51" s="17">
        <f>[1]Summary_Quantities!B57</f>
        <v>50</v>
      </c>
      <c r="C51" s="17" t="str">
        <f>[1]Summary_Quantities!C57</f>
        <v>Signage</v>
      </c>
      <c r="D51" s="31" t="str">
        <f>[1]Summary_Quantities!D57</f>
        <v>Post Marker v3 Trail Sign (F)</v>
      </c>
      <c r="E51" s="32"/>
      <c r="F51" s="32"/>
      <c r="G51" s="32"/>
      <c r="H51" s="32"/>
      <c r="I51" s="32"/>
      <c r="J51" s="33"/>
      <c r="K51" s="18"/>
      <c r="L51" s="15" t="str">
        <f>[1]Summary_Quantities!L57</f>
        <v>EA</v>
      </c>
      <c r="M51" s="14">
        <f>[1]Summary_Quantities!M57</f>
        <v>2200</v>
      </c>
      <c r="N51" s="13" t="str">
        <f t="shared" si="0"/>
        <v/>
      </c>
    </row>
    <row r="52" spans="2:14" ht="14.1" customHeight="1" x14ac:dyDescent="0.25">
      <c r="B52" s="17">
        <f>[1]Summary_Quantities!B58</f>
        <v>51</v>
      </c>
      <c r="C52" s="17" t="str">
        <f>[1]Summary_Quantities!C58</f>
        <v>Signage</v>
      </c>
      <c r="D52" s="31" t="str">
        <f>[1]Summary_Quantities!D58</f>
        <v>Arrival Trail Sign (G)</v>
      </c>
      <c r="E52" s="32"/>
      <c r="F52" s="32"/>
      <c r="G52" s="32"/>
      <c r="H52" s="32"/>
      <c r="I52" s="32"/>
      <c r="J52" s="33"/>
      <c r="K52" s="16"/>
      <c r="L52" s="15" t="str">
        <f>[1]Summary_Quantities!L58</f>
        <v>EA</v>
      </c>
      <c r="M52" s="14">
        <f>[1]Summary_Quantities!M58</f>
        <v>3500</v>
      </c>
      <c r="N52" s="13" t="str">
        <f t="shared" si="0"/>
        <v/>
      </c>
    </row>
    <row r="53" spans="2:14" ht="14.1" customHeight="1" x14ac:dyDescent="0.25">
      <c r="B53" s="17">
        <f>[1]Summary_Quantities!B59</f>
        <v>52</v>
      </c>
      <c r="C53" s="17" t="str">
        <f>[1]Summary_Quantities!C59</f>
        <v>Signage</v>
      </c>
      <c r="D53" s="31" t="str">
        <f>[1]Summary_Quantities!D59</f>
        <v>Interpretive Trail Sign (H)</v>
      </c>
      <c r="E53" s="32"/>
      <c r="F53" s="32"/>
      <c r="G53" s="32"/>
      <c r="H53" s="32"/>
      <c r="I53" s="32"/>
      <c r="J53" s="33"/>
      <c r="K53" s="16"/>
      <c r="L53" s="15" t="str">
        <f>[1]Summary_Quantities!L59</f>
        <v>EA</v>
      </c>
      <c r="M53" s="14">
        <f>[1]Summary_Quantities!M59</f>
        <v>3500</v>
      </c>
      <c r="N53" s="13" t="str">
        <f t="shared" si="0"/>
        <v/>
      </c>
    </row>
    <row r="54" spans="2:14" ht="14.1" customHeight="1" x14ac:dyDescent="0.25">
      <c r="B54" s="17">
        <f>[1]Summary_Quantities!B60</f>
        <v>53</v>
      </c>
      <c r="C54" s="17" t="str">
        <f>[1]Summary_Quantities!C60</f>
        <v>Signage</v>
      </c>
      <c r="D54" s="31" t="str">
        <f>[1]Summary_Quantities!D60</f>
        <v>Trail Parking / Ped. Crossing Sign</v>
      </c>
      <c r="E54" s="32"/>
      <c r="F54" s="32"/>
      <c r="G54" s="32"/>
      <c r="H54" s="32"/>
      <c r="I54" s="32"/>
      <c r="J54" s="33"/>
      <c r="K54" s="16"/>
      <c r="L54" s="15" t="str">
        <f>[1]Summary_Quantities!L60</f>
        <v>EA</v>
      </c>
      <c r="M54" s="14">
        <f>[1]Summary_Quantities!M60</f>
        <v>500</v>
      </c>
      <c r="N54" s="13" t="str">
        <f t="shared" si="0"/>
        <v/>
      </c>
    </row>
    <row r="55" spans="2:14" ht="14.1" customHeight="1" x14ac:dyDescent="0.25">
      <c r="B55" s="17">
        <f>[1]Summary_Quantities!B61</f>
        <v>54</v>
      </c>
      <c r="C55" s="17" t="str">
        <f>[1]Summary_Quantities!C61</f>
        <v>Lighting</v>
      </c>
      <c r="D55" s="31" t="str">
        <f>[1]Summary_Quantities!D61</f>
        <v>Central Ave. Bridge Lighting</v>
      </c>
      <c r="E55" s="32"/>
      <c r="F55" s="32"/>
      <c r="G55" s="32"/>
      <c r="H55" s="32"/>
      <c r="I55" s="32"/>
      <c r="J55" s="33"/>
      <c r="K55" s="16"/>
      <c r="L55" s="15" t="str">
        <f>[1]Summary_Quantities!L61</f>
        <v>LS</v>
      </c>
      <c r="M55" s="14">
        <f>[1]Summary_Quantities!M61</f>
        <v>20000</v>
      </c>
      <c r="N55" s="13" t="str">
        <f t="shared" si="0"/>
        <v/>
      </c>
    </row>
    <row r="56" spans="2:14" ht="14.1" customHeight="1" x14ac:dyDescent="0.25">
      <c r="B56" s="17">
        <f>[1]Summary_Quantities!B62</f>
        <v>55</v>
      </c>
      <c r="C56" s="17" t="str">
        <f>[1]Summary_Quantities!C62</f>
        <v>Lighting</v>
      </c>
      <c r="D56" s="31" t="str">
        <f>[1]Summary_Quantities!D62</f>
        <v>Pedestrian Lighitng</v>
      </c>
      <c r="E56" s="32"/>
      <c r="F56" s="32"/>
      <c r="G56" s="32"/>
      <c r="H56" s="32"/>
      <c r="I56" s="32"/>
      <c r="J56" s="33"/>
      <c r="K56" s="16">
        <v>2</v>
      </c>
      <c r="L56" s="15" t="str">
        <f>[1]Summary_Quantities!L62</f>
        <v>EA</v>
      </c>
      <c r="M56" s="14">
        <f>[1]Summary_Quantities!M62</f>
        <v>4000</v>
      </c>
      <c r="N56" s="13">
        <f t="shared" si="0"/>
        <v>8000</v>
      </c>
    </row>
    <row r="57" spans="2:14" ht="14.1" customHeight="1" x14ac:dyDescent="0.25">
      <c r="B57" s="17">
        <f>[1]Summary_Quantities!B63</f>
        <v>56</v>
      </c>
      <c r="C57" s="17" t="str">
        <f>[1]Summary_Quantities!C63</f>
        <v>Lighting</v>
      </c>
      <c r="D57" s="31" t="str">
        <f>[1]Summary_Quantities!D63</f>
        <v>Column Uplighting</v>
      </c>
      <c r="E57" s="32"/>
      <c r="F57" s="32"/>
      <c r="G57" s="32"/>
      <c r="H57" s="32"/>
      <c r="I57" s="32"/>
      <c r="J57" s="33"/>
      <c r="K57" s="16"/>
      <c r="L57" s="15" t="str">
        <f>[1]Summary_Quantities!L63</f>
        <v>EA</v>
      </c>
      <c r="M57" s="14">
        <f>[1]Summary_Quantities!M63</f>
        <v>3000</v>
      </c>
      <c r="N57" s="13" t="str">
        <f t="shared" si="0"/>
        <v/>
      </c>
    </row>
    <row r="58" spans="2:14" ht="14.1" customHeight="1" x14ac:dyDescent="0.25">
      <c r="B58" s="17">
        <f>[1]Summary_Quantities!B64</f>
        <v>57</v>
      </c>
      <c r="C58" s="17">
        <f>[1]Summary_Quantities!C64</f>
        <v>0</v>
      </c>
      <c r="D58" s="31">
        <f>[1]Summary_Quantities!D64</f>
        <v>0</v>
      </c>
      <c r="E58" s="32"/>
      <c r="F58" s="32"/>
      <c r="G58" s="32"/>
      <c r="H58" s="32"/>
      <c r="I58" s="32"/>
      <c r="J58" s="33"/>
      <c r="K58" s="16"/>
      <c r="L58" s="15">
        <f>[1]Summary_Quantities!L64</f>
        <v>0</v>
      </c>
      <c r="M58" s="14">
        <f>[1]Summary_Quantities!M64</f>
        <v>0</v>
      </c>
      <c r="N58" s="13" t="str">
        <f t="shared" si="0"/>
        <v/>
      </c>
    </row>
    <row r="59" spans="2:14" ht="14.1" customHeight="1" x14ac:dyDescent="0.25">
      <c r="B59" s="17">
        <f>[1]Summary_Quantities!B65</f>
        <v>58</v>
      </c>
      <c r="C59" s="17">
        <f>[1]Summary_Quantities!C65</f>
        <v>0</v>
      </c>
      <c r="D59" s="31">
        <f>[1]Summary_Quantities!D65</f>
        <v>0</v>
      </c>
      <c r="E59" s="32"/>
      <c r="F59" s="32"/>
      <c r="G59" s="32"/>
      <c r="H59" s="32"/>
      <c r="I59" s="32"/>
      <c r="J59" s="33"/>
      <c r="K59" s="16"/>
      <c r="L59" s="15">
        <f>[1]Summary_Quantities!L65</f>
        <v>0</v>
      </c>
      <c r="M59" s="14">
        <f>[1]Summary_Quantities!M65</f>
        <v>0</v>
      </c>
      <c r="N59" s="13" t="str">
        <f t="shared" si="0"/>
        <v/>
      </c>
    </row>
    <row r="60" spans="2:14" x14ac:dyDescent="0.25">
      <c r="B60" s="9"/>
      <c r="C60" s="9"/>
      <c r="D60" s="12"/>
      <c r="E60" s="12"/>
      <c r="F60" s="12"/>
      <c r="G60" s="12"/>
      <c r="H60" s="12"/>
      <c r="I60" s="12"/>
      <c r="J60" s="12"/>
      <c r="K60" s="5"/>
      <c r="L60" s="4"/>
      <c r="M60" s="3" t="s">
        <v>5</v>
      </c>
      <c r="N60" s="10">
        <f>+SUM(N2:N59)</f>
        <v>281593</v>
      </c>
    </row>
    <row r="61" spans="2:14" x14ac:dyDescent="0.25">
      <c r="B61" s="9"/>
      <c r="C61" s="9"/>
      <c r="D61" s="8"/>
      <c r="E61" s="8"/>
      <c r="F61" s="8"/>
      <c r="G61" s="8"/>
      <c r="H61" s="8"/>
      <c r="I61" s="7"/>
      <c r="J61" s="11"/>
      <c r="K61" s="5"/>
      <c r="L61" s="4"/>
      <c r="M61" s="5" t="s">
        <v>4</v>
      </c>
      <c r="N61" s="10">
        <f>+N60*0.06</f>
        <v>16895.579999999998</v>
      </c>
    </row>
    <row r="62" spans="2:14" x14ac:dyDescent="0.25">
      <c r="B62" s="9"/>
      <c r="C62" s="9"/>
      <c r="D62" s="8"/>
      <c r="E62" s="8"/>
      <c r="F62" s="8"/>
      <c r="G62" s="8"/>
      <c r="H62" s="8"/>
      <c r="I62" s="7"/>
      <c r="J62" s="11"/>
      <c r="K62" s="5"/>
      <c r="L62" s="4"/>
      <c r="M62" s="5" t="s">
        <v>3</v>
      </c>
      <c r="N62" s="10">
        <f>+N60*0.2</f>
        <v>56318.600000000006</v>
      </c>
    </row>
    <row r="63" spans="2:14" x14ac:dyDescent="0.25">
      <c r="B63" s="9"/>
      <c r="C63" s="9"/>
      <c r="D63" s="8"/>
      <c r="E63" s="8"/>
      <c r="F63" s="8"/>
      <c r="G63" s="8"/>
      <c r="H63" s="8"/>
      <c r="I63" s="7"/>
      <c r="J63" s="11"/>
      <c r="K63" s="5"/>
      <c r="L63" s="4"/>
      <c r="M63" s="5" t="s">
        <v>14</v>
      </c>
      <c r="N63" s="10">
        <f>(N60+N61+N62)*0.1</f>
        <v>35480.718000000008</v>
      </c>
    </row>
    <row r="64" spans="2:14" x14ac:dyDescent="0.25">
      <c r="B64" s="9"/>
      <c r="C64" s="9"/>
      <c r="D64" s="8"/>
      <c r="E64" s="8"/>
      <c r="F64" s="8"/>
      <c r="G64" s="8"/>
      <c r="H64" s="8"/>
      <c r="I64" s="7"/>
      <c r="J64" s="6"/>
      <c r="K64" s="5"/>
      <c r="L64" s="4"/>
      <c r="M64" s="3" t="s">
        <v>2</v>
      </c>
      <c r="N64" s="2">
        <f>SUM(N60:N63)</f>
        <v>390287.89800000004</v>
      </c>
    </row>
    <row r="65" spans="1:14" ht="19.5" hidden="1" customHeight="1" x14ac:dyDescent="0.25">
      <c r="D65" t="s">
        <v>1</v>
      </c>
      <c r="M65" s="1"/>
      <c r="N65" s="1"/>
    </row>
    <row r="66" spans="1:14" ht="58.5" hidden="1" customHeight="1" x14ac:dyDescent="0.25">
      <c r="D66" s="37" t="s">
        <v>0</v>
      </c>
      <c r="E66" s="37"/>
      <c r="F66" s="37"/>
      <c r="G66" s="37"/>
      <c r="H66" s="37"/>
      <c r="I66" s="37"/>
      <c r="J66" s="37"/>
      <c r="K66" s="37"/>
      <c r="L66" s="37"/>
      <c r="M66" s="37"/>
      <c r="N66" s="37"/>
    </row>
    <row r="67" spans="1:14" hidden="1" x14ac:dyDescent="0.25">
      <c r="A67" s="1"/>
    </row>
    <row r="68" spans="1:14" hidden="1" x14ac:dyDescent="0.25">
      <c r="A68" s="1"/>
    </row>
    <row r="69" spans="1:14" hidden="1" x14ac:dyDescent="0.25">
      <c r="A69" s="1"/>
    </row>
    <row r="70" spans="1:14" hidden="1" x14ac:dyDescent="0.25">
      <c r="A70" s="1"/>
    </row>
    <row r="71" spans="1:14" hidden="1" x14ac:dyDescent="0.25"/>
    <row r="72" spans="1:14" hidden="1" x14ac:dyDescent="0.25"/>
    <row r="73" spans="1:14" hidden="1" x14ac:dyDescent="0.25"/>
    <row r="74" spans="1:14" hidden="1" x14ac:dyDescent="0.25"/>
    <row r="75" spans="1:14" hidden="1" x14ac:dyDescent="0.25"/>
    <row r="76" spans="1:14" hidden="1" x14ac:dyDescent="0.25"/>
    <row r="77" spans="1:14" hidden="1" x14ac:dyDescent="0.25"/>
    <row r="78" spans="1:14" hidden="1" x14ac:dyDescent="0.25"/>
    <row r="79" spans="1:14" hidden="1" x14ac:dyDescent="0.25"/>
    <row r="80" spans="1:14" hidden="1" x14ac:dyDescent="0.25"/>
    <row r="81" hidden="1" x14ac:dyDescent="0.25"/>
    <row r="82" hidden="1" x14ac:dyDescent="0.25"/>
    <row r="83" hidden="1" x14ac:dyDescent="0.25"/>
    <row r="84" hidden="1" x14ac:dyDescent="0.25"/>
    <row r="85" hidden="1" x14ac:dyDescent="0.25"/>
  </sheetData>
  <mergeCells count="60">
    <mergeCell ref="D59:J59"/>
    <mergeCell ref="D66:N66"/>
    <mergeCell ref="D53:J53"/>
    <mergeCell ref="D54:J54"/>
    <mergeCell ref="D55:J55"/>
    <mergeCell ref="D56:J56"/>
    <mergeCell ref="D57:J57"/>
    <mergeCell ref="D58:J58"/>
    <mergeCell ref="D52:J52"/>
    <mergeCell ref="D41:J41"/>
    <mergeCell ref="D42:J42"/>
    <mergeCell ref="D43:J43"/>
    <mergeCell ref="D44:J44"/>
    <mergeCell ref="D45:J45"/>
    <mergeCell ref="D46:J46"/>
    <mergeCell ref="D47:J47"/>
    <mergeCell ref="D48:J48"/>
    <mergeCell ref="D49:J49"/>
    <mergeCell ref="D50:J50"/>
    <mergeCell ref="D51:J51"/>
    <mergeCell ref="D40:J40"/>
    <mergeCell ref="D29:J29"/>
    <mergeCell ref="D30:J30"/>
    <mergeCell ref="D31:J31"/>
    <mergeCell ref="D32:J32"/>
    <mergeCell ref="D33:J33"/>
    <mergeCell ref="D34:J34"/>
    <mergeCell ref="D35:J35"/>
    <mergeCell ref="D36:J36"/>
    <mergeCell ref="D37:J37"/>
    <mergeCell ref="D38:J38"/>
    <mergeCell ref="D39:J39"/>
    <mergeCell ref="D28:J28"/>
    <mergeCell ref="D17:J17"/>
    <mergeCell ref="D18:J18"/>
    <mergeCell ref="D19:J19"/>
    <mergeCell ref="D20:J20"/>
    <mergeCell ref="D21:J21"/>
    <mergeCell ref="D22:J22"/>
    <mergeCell ref="D23:J23"/>
    <mergeCell ref="D24:J24"/>
    <mergeCell ref="D25:J25"/>
    <mergeCell ref="D26:J26"/>
    <mergeCell ref="D27:J27"/>
    <mergeCell ref="D16:J16"/>
    <mergeCell ref="D5:J5"/>
    <mergeCell ref="D6:J6"/>
    <mergeCell ref="D7:J7"/>
    <mergeCell ref="D8:J8"/>
    <mergeCell ref="D9:J9"/>
    <mergeCell ref="D10:J10"/>
    <mergeCell ref="D11:J11"/>
    <mergeCell ref="D12:J12"/>
    <mergeCell ref="D13:J13"/>
    <mergeCell ref="D14:J14"/>
    <mergeCell ref="D15:J15"/>
    <mergeCell ref="D4:J4"/>
    <mergeCell ref="D1:J1"/>
    <mergeCell ref="D2:J2"/>
    <mergeCell ref="D3:J3"/>
  </mergeCells>
  <pageMargins left="0.7" right="0.7" top="0.75" bottom="0.75" header="0.3" footer="0.3"/>
  <pageSetup scale="67" fitToHeight="0" orientation="portrait" r:id="rId1"/>
  <headerFooter>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Summary</vt:lpstr>
      <vt:lpstr>CentralAve_Viaduct</vt:lpstr>
      <vt:lpstr>ARM_Central_Trailhead</vt:lpstr>
      <vt:lpstr>ARM_Central_Trailhead!Print_Area</vt:lpstr>
      <vt:lpstr>CentralAve_Viaduct!Print_Area</vt:lpstr>
      <vt:lpstr>ARM_Central_Trailhead!Print_Titles</vt:lpstr>
      <vt:lpstr>CentralAve_Viaduct!Print_Titles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Reiman</dc:creator>
  <cp:lastModifiedBy>Lauren Reiman</cp:lastModifiedBy>
  <dcterms:created xsi:type="dcterms:W3CDTF">2020-05-22T13:52:17Z</dcterms:created>
  <dcterms:modified xsi:type="dcterms:W3CDTF">2020-09-04T18:29:54Z</dcterms:modified>
</cp:coreProperties>
</file>